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53222"/>
  <mc:AlternateContent xmlns:mc="http://schemas.openxmlformats.org/markup-compatibility/2006">
    <mc:Choice Requires="x15">
      <x15ac:absPath xmlns:x15ac="http://schemas.microsoft.com/office/spreadsheetml/2010/11/ac" url="C:\Users\araceli\Desktop\MIR PARA SUBIR A LA PAGINA ISEA\INEA\2017\"/>
    </mc:Choice>
  </mc:AlternateContent>
  <bookViews>
    <workbookView xWindow="0" yWindow="120" windowWidth="11280" windowHeight="7635" activeTab="2"/>
  </bookViews>
  <sheets>
    <sheet name="Observaciones INEA" sheetId="2" r:id="rId1"/>
    <sheet name="Glosario de variables" sheetId="3" r:id="rId2"/>
    <sheet name="Seguimiento" sheetId="1" r:id="rId3"/>
    <sheet name="Asesores" sheetId="4" state="hidden" r:id="rId4"/>
    <sheet name="Estadística" sheetId="5" state="hidden" r:id="rId5"/>
  </sheets>
  <definedNames>
    <definedName name="_xlnm.Print_Area" localSheetId="3">Asesores!$A$1:$M$45</definedName>
    <definedName name="_xlnm.Print_Area" localSheetId="2">Seguimiento!$A$1:$T$67</definedName>
    <definedName name="_xlnm.Print_Titles" localSheetId="2">Seguimiento!$2:$3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4" i="1" l="1"/>
  <c r="Q36" i="1" l="1"/>
  <c r="Q32" i="1"/>
  <c r="Q30" i="1"/>
  <c r="Q28" i="1"/>
  <c r="Q26" i="1"/>
  <c r="Q24" i="1"/>
  <c r="Q22" i="1"/>
  <c r="Q20" i="1"/>
  <c r="Q18" i="1"/>
  <c r="Q16" i="1"/>
  <c r="Q6" i="1"/>
  <c r="Q4" i="1"/>
  <c r="P36" i="1" l="1"/>
  <c r="P34" i="1"/>
  <c r="P32" i="1"/>
  <c r="P30" i="1"/>
  <c r="P28" i="1"/>
  <c r="P26" i="1"/>
  <c r="P24" i="1"/>
  <c r="P22" i="1"/>
  <c r="P20" i="1"/>
  <c r="P18" i="1"/>
  <c r="P16" i="1"/>
  <c r="P6" i="1"/>
  <c r="P4" i="1"/>
  <c r="N36" i="1"/>
  <c r="N34" i="1"/>
  <c r="N32" i="1"/>
  <c r="N30" i="1"/>
  <c r="N28" i="1"/>
  <c r="N26" i="1"/>
  <c r="N24" i="1"/>
  <c r="N22" i="1"/>
  <c r="N20" i="1"/>
  <c r="N18" i="1"/>
  <c r="N16" i="1"/>
  <c r="N6" i="1"/>
  <c r="N4" i="1"/>
  <c r="L36" i="1" l="1"/>
  <c r="L34" i="1"/>
  <c r="L32" i="1"/>
  <c r="L30" i="1"/>
  <c r="L28" i="1"/>
  <c r="L26" i="1"/>
  <c r="L24" i="1"/>
  <c r="L22" i="1"/>
  <c r="L20" i="1"/>
  <c r="L18" i="1"/>
  <c r="L16" i="1"/>
  <c r="L14" i="1"/>
  <c r="L12" i="1"/>
  <c r="L10" i="1"/>
  <c r="L8" i="1"/>
  <c r="L6" i="1"/>
  <c r="L4" i="1"/>
  <c r="J18" i="1" l="1"/>
  <c r="J14" i="1"/>
  <c r="J12" i="1"/>
  <c r="J10" i="1"/>
  <c r="J8" i="1"/>
  <c r="J6" i="1"/>
  <c r="J4" i="1"/>
  <c r="J36" i="1"/>
  <c r="J34" i="1"/>
  <c r="J32" i="1"/>
  <c r="J30" i="1"/>
  <c r="J28" i="1"/>
  <c r="J26" i="1"/>
  <c r="J24" i="1"/>
  <c r="J22" i="1"/>
  <c r="J20" i="1"/>
  <c r="J16" i="1"/>
  <c r="H36" i="1" l="1"/>
  <c r="F36" i="1"/>
  <c r="H34" i="1"/>
  <c r="F34" i="1"/>
  <c r="H32" i="1"/>
  <c r="F32" i="1"/>
  <c r="H30" i="1"/>
  <c r="F30" i="1"/>
  <c r="H28" i="1"/>
  <c r="F28" i="1"/>
  <c r="H26" i="1"/>
  <c r="F26" i="1"/>
  <c r="H24" i="1"/>
  <c r="F24" i="1"/>
  <c r="H22" i="1"/>
  <c r="F22" i="1"/>
  <c r="H20" i="1"/>
  <c r="F20" i="1"/>
  <c r="F18" i="1"/>
  <c r="H16" i="1"/>
  <c r="F16" i="1"/>
  <c r="F6" i="1"/>
  <c r="F4" i="1"/>
  <c r="S34" i="5" l="1"/>
  <c r="T34" i="5"/>
  <c r="Y34" i="5"/>
  <c r="X34" i="5"/>
  <c r="W34" i="5"/>
  <c r="V34" i="5"/>
  <c r="U34" i="5"/>
  <c r="R34" i="5"/>
  <c r="Q34" i="5"/>
  <c r="O34" i="5"/>
  <c r="M34" i="5"/>
  <c r="L34" i="5"/>
  <c r="K34" i="5"/>
  <c r="J34" i="5"/>
  <c r="I34" i="5"/>
  <c r="H34" i="5"/>
  <c r="G34" i="5"/>
  <c r="F34" i="5"/>
  <c r="E34" i="5"/>
  <c r="D34" i="5"/>
  <c r="C34" i="5"/>
  <c r="H39" i="4"/>
  <c r="K39" i="4" s="1"/>
  <c r="E39" i="4"/>
  <c r="G39" i="4"/>
  <c r="D39"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K38" i="4"/>
  <c r="J38" i="4"/>
  <c r="K37" i="4"/>
  <c r="J37" i="4"/>
  <c r="K36" i="4"/>
  <c r="J36" i="4"/>
  <c r="K35" i="4"/>
  <c r="J35" i="4"/>
  <c r="K34" i="4"/>
  <c r="J34" i="4"/>
  <c r="K33" i="4"/>
  <c r="J33" i="4"/>
  <c r="K32" i="4"/>
  <c r="J32" i="4"/>
  <c r="K31" i="4"/>
  <c r="J31" i="4"/>
  <c r="K30" i="4"/>
  <c r="J30" i="4"/>
  <c r="K29" i="4"/>
  <c r="J29" i="4"/>
  <c r="K28" i="4"/>
  <c r="J28" i="4"/>
  <c r="K27" i="4"/>
  <c r="J27" i="4"/>
  <c r="K26" i="4"/>
  <c r="J26" i="4"/>
  <c r="K25" i="4"/>
  <c r="J25" i="4"/>
  <c r="K24" i="4"/>
  <c r="J24" i="4"/>
  <c r="K23" i="4"/>
  <c r="J23" i="4"/>
  <c r="K22" i="4"/>
  <c r="J22" i="4"/>
  <c r="K21" i="4"/>
  <c r="J21" i="4"/>
  <c r="K20" i="4"/>
  <c r="J20" i="4"/>
  <c r="K19" i="4"/>
  <c r="J19" i="4"/>
  <c r="K18" i="4"/>
  <c r="J18" i="4"/>
  <c r="K17" i="4"/>
  <c r="J17" i="4"/>
  <c r="K16" i="4"/>
  <c r="J16" i="4"/>
  <c r="K15" i="4"/>
  <c r="J15" i="4"/>
  <c r="K14" i="4"/>
  <c r="J14" i="4"/>
  <c r="K13" i="4"/>
  <c r="J13" i="4"/>
  <c r="K12" i="4"/>
  <c r="J12" i="4"/>
  <c r="K11" i="4"/>
  <c r="J11" i="4"/>
  <c r="K10" i="4"/>
  <c r="J10" i="4"/>
  <c r="K9" i="4"/>
  <c r="J9" i="4"/>
  <c r="K8" i="4"/>
  <c r="J8" i="4"/>
  <c r="K7" i="4"/>
  <c r="J7" i="4"/>
  <c r="F39" i="4" l="1"/>
  <c r="I39" i="4"/>
  <c r="J39" i="4"/>
  <c r="T38" i="5"/>
</calcChain>
</file>

<file path=xl/sharedStrings.xml><?xml version="1.0" encoding="utf-8"?>
<sst xmlns="http://schemas.openxmlformats.org/spreadsheetml/2006/main" count="326" uniqueCount="243">
  <si>
    <t>Nivel</t>
  </si>
  <si>
    <t>Indicador</t>
  </si>
  <si>
    <t>Método de cálculo</t>
  </si>
  <si>
    <t>Variables</t>
  </si>
  <si>
    <t>1er trimestre</t>
  </si>
  <si>
    <t>Observaciones de la SEI</t>
  </si>
  <si>
    <t>Observaciones del Estado</t>
  </si>
  <si>
    <t>Valores meta</t>
  </si>
  <si>
    <t>Resultado meta</t>
  </si>
  <si>
    <t>Propósito</t>
  </si>
  <si>
    <t>Porcentaje de exámenes acreditados de educación primaria y educación secundaria a través de la aplicación del Programa Especial de Certificación (PEC).</t>
  </si>
  <si>
    <t>((Total de exámenes del PEC acreditados de educación primaria en el periodo  t + Total de exámenes del PEC acreditados de educación secundaria en el periodo t) / Total de exámenes del PEC presentados en el periodo t)*100</t>
  </si>
  <si>
    <t>Total de exámenes del PEC acreditados de educación primaria en el periodo  t + Total de exámenes del PEC acreditados de educación secundaria en el periodo t</t>
  </si>
  <si>
    <t>Total de exámenes del PEC presentados en el periodo t</t>
  </si>
  <si>
    <t>Componente</t>
  </si>
  <si>
    <t>Porcentaje de exámenes del PEC aplicados</t>
  </si>
  <si>
    <t>((Exámenes del PEC de educación primaria aplicados en el periodo t + Exámenes del PEC de educación secundaria aplicados en el periodo  t) / (Exámenes del PEC de educación primaria solicitados en el periodo t + Exámenes del PEC de educación secundaria solicitados en el periodo t)*100</t>
  </si>
  <si>
    <t>Exámenes del PEC de educación primaria aplicados en el periodo t + Exámenes del PEC de educación secundaria aplicados en el periodo  t</t>
  </si>
  <si>
    <t>Exámenes del PEC de educación primaria solicitados en el periodo t + Exámenes del PEC de educación secundaria solicitados en el periodo t</t>
  </si>
  <si>
    <t>Actividad</t>
  </si>
  <si>
    <t>Tasa de variación del registro para la aplicación del examen del Programa Especial de Certificación (PEC).</t>
  </si>
  <si>
    <t>((Total de personas registradas en el PEC en el periodo t/ Total de personas registradas en el PEC en el periodo t - 1)-1)*100</t>
  </si>
  <si>
    <t>Total de personas registradas en el PEC en el periodo t</t>
  </si>
  <si>
    <t>Total de personas registradas en el PEC en el periodo t - 1</t>
  </si>
  <si>
    <t>Porcentaje  de registros en el Programa Especial de Certificación (PEC) vinculados a alguna alianza.</t>
  </si>
  <si>
    <t>(Total de personas registradas en el PEC vinculado a alguna alianza en el periodo t / Total de personas registradas en el PEC en el periodo t)*100</t>
  </si>
  <si>
    <t>Total de personas registradas en el PEC vinculado a alguna alianza en el periodo t</t>
  </si>
  <si>
    <t>Tasa de variación de asesores.</t>
  </si>
  <si>
    <t>((Número de asesores activos en t / Número de asesores activos en t - 1)-1)*100</t>
  </si>
  <si>
    <t>Número de asesores activos en t</t>
  </si>
  <si>
    <t>Número de asesores activos en t - 1</t>
  </si>
  <si>
    <t>Porcentaje de asesores que tienen más  de un año de servicio que reciben formación continua.</t>
  </si>
  <si>
    <t>(Asesores que tienen más de un año de servicio que reciben formación continua en t / Total de asesores con más de un año de servicio en t)*100</t>
  </si>
  <si>
    <t>Asesores que tienen más de un año de servicio que reciben formación continua en t</t>
  </si>
  <si>
    <t>Total de asesores con más de un año de servicio en t</t>
  </si>
  <si>
    <t>Porcentaje de módulos impresos vinculados.</t>
  </si>
  <si>
    <t>(Total de módulos impresos vinculados en el periodo t / Total de módulos  vinculados en el periodo t)*100</t>
  </si>
  <si>
    <t>Total de módulos impresos vinculados en el periodo t</t>
  </si>
  <si>
    <t>Total de módulos  vinculados en el periodo t</t>
  </si>
  <si>
    <t>Porcentaje de exámenes impresos aplicados del MEVyT</t>
  </si>
  <si>
    <t>(Total de exámenes impresos aplicados en el periodo t / Total de exámenes aplicados en cualquier formato en el periodo t)*100</t>
  </si>
  <si>
    <t>Total de exámenes impresos aplicados en el periodo t</t>
  </si>
  <si>
    <t>Total de exámenes aplicados en cualquier formato en el periodo t</t>
  </si>
  <si>
    <t>Tasa de variación de  inscripción en el Modelo de Educación para la Vida y el Trabajo (MEVyT).</t>
  </si>
  <si>
    <t>((Total de inscripciones en el MEVyT en el periodo t / Total de inscripciones en el MEVyT en el periodo t - 1)-1)*100</t>
  </si>
  <si>
    <t>Total de inscripciones en el MEVyT en el periodo t</t>
  </si>
  <si>
    <t>Total de inscripciones en el MEVyT en el periodo t - 1)-1</t>
  </si>
  <si>
    <t>Porcentaje de módulos en línea y digitales vinculados.</t>
  </si>
  <si>
    <t>((Total de módulos en línea, en portal o digitales vinculados en el periodo t) / Total de módulos vinculados en el periodo t)*100</t>
  </si>
  <si>
    <t>Total de módulos en línea, en portal o digitales vinculados en el periodo t</t>
  </si>
  <si>
    <t>Razón de módulos entregados y vinculados a los usuarios.</t>
  </si>
  <si>
    <t>(Número de módulos entregados y vinculados a usuarios activos en el periodo t/Total de usuarios activos en el periodo t)</t>
  </si>
  <si>
    <t xml:space="preserve">Número de módulos entregados y vinculados a usuarios activos en el periodo </t>
  </si>
  <si>
    <t>Total de usuarios activos en el periodo t</t>
  </si>
  <si>
    <t>Porcentaje de certificados emitidos a solicitud.</t>
  </si>
  <si>
    <t>(Total de certificados emitidos en el periodo t /(Total de certificados solicitados en el periodo t-1 pendientes de entrega  + Total de certificados solicitados en el periodo t))*100</t>
  </si>
  <si>
    <t>Total de certificados emitidos en el periodo t</t>
  </si>
  <si>
    <t>Total de certificados solicitados en el periodo t-1 pendientes de entrega  + Total de certificados solicitados en el periodo t</t>
  </si>
  <si>
    <t>Porcentaje de exámenes en línea aplicados del MEVyT</t>
  </si>
  <si>
    <t>(Total de exámenes en línea aplicados en el periodo t / Total de exámenes aplicados en cualquier formato en el periodo t)*100</t>
  </si>
  <si>
    <t>Total de exámenes en línea aplicados en el periodo t</t>
  </si>
  <si>
    <t>Valores logro</t>
  </si>
  <si>
    <t>Resultado logro</t>
  </si>
  <si>
    <t>Causas</t>
  </si>
  <si>
    <t>Efectos</t>
  </si>
  <si>
    <t>Orden</t>
  </si>
  <si>
    <t>Definición</t>
  </si>
  <si>
    <t>Población de 15 años o más en situación de rezago educativo en t</t>
  </si>
  <si>
    <t>Representa a la población de 15 años o más que, con base en la metodología de cálculo del rezago Educativo del INEA se encuentra en situación de rezago en el año de la métrica.</t>
  </si>
  <si>
    <t>Población de 15 años o más en situación de rezago educativo en  t - 1</t>
  </si>
  <si>
    <t>Representa a la población de 15 años o más que, con base en la metodología de cálculo del Rezago Educativo del INEA se encontraba en situación de rezago en el año inmediato anterior al de la métrica.</t>
  </si>
  <si>
    <t>Representa el número total de exámenes que se acreditaron en el trimestre, tanto de primaria como de secundaria a través del PEC.</t>
  </si>
  <si>
    <t>Cuantifica todos y cada uno de los exámenes presentados, en el trimestre, tanto de primaria como de secundaria a través del PEC.</t>
  </si>
  <si>
    <t>Usuarios que concluyen nivel intermedio y se incorporan al nivel avanzado en el año t</t>
  </si>
  <si>
    <t>Representa a aquellos usuarios que concluyen nivel intermedio en el año t y en el mismo se incorporan al nivel avanzado.</t>
  </si>
  <si>
    <t>Número de usuarios que concluyen nivel intermedio en el año t</t>
  </si>
  <si>
    <t>Representa al total de usuarios que concluyen nivel intermedio en el año t.</t>
  </si>
  <si>
    <t>Usuarios que concluyen nivel en el año t</t>
  </si>
  <si>
    <t>Representa a los usuarios, de los diferentes niveles del MEVyT, que concluyen algún nivel en el año que se reporta.</t>
  </si>
  <si>
    <t>Usuarios que concluyen nivel en el año t - 1</t>
  </si>
  <si>
    <t>Representa a los usuarios, de los diferentes niveles del MEVyT, que concluyen algún nivel el año inmediato anterior al de la métrica.</t>
  </si>
  <si>
    <t>Cuantifica todos y cada uno de los exámenes aplicados, en el trimestre, tanto de primaria como de secundaria a través del PEC.</t>
  </si>
  <si>
    <t>Cuantifica todos y cada uno de los exámenes solicitados, en el trimestre, tanto de primaria como de secundaria a través del PEC.</t>
  </si>
  <si>
    <t>Número de exámenes acreditados en el periodo t</t>
  </si>
  <si>
    <t>Representa el número total de exámenes que se acreditaron en el semestre a través del MEVyT.</t>
  </si>
  <si>
    <t>Número de exámenes presentados en el periodo t</t>
  </si>
  <si>
    <t>Representa el número total de exámenes que se presentaron en el semestre a través del MEVyT.</t>
  </si>
  <si>
    <t>Usuarios que concluyen algún nivele y están vinculados a plazas comunitarias de atención educativa + servicios integrales en el periodo t</t>
  </si>
  <si>
    <t>Representa a todos los usuarios que concluyen nivel específicamente en plazas comunitarias de atención educativa o servicios integrales en el semestre.</t>
  </si>
  <si>
    <t>Total usuarios que concluyen algún nivel  en el periodo</t>
  </si>
  <si>
    <t>Representa a todos los usuarios que concluyen nivel en el semestre sin importar si fueron usuarios de alguna unidad operativa o no.</t>
  </si>
  <si>
    <t>Usuarios que concluyen algún nivel y están vinculados a los puntos de encuentro en el periodo t</t>
  </si>
  <si>
    <t>Representa a aquellos usuarios que concluyen algunos de los niveles del MEVyT y que están vinculados a algún punto de encuentro en el semestre.</t>
  </si>
  <si>
    <t>Usuarios que concluyen algún nivel y están vinculados a círculos de estudio en el periodo t</t>
  </si>
  <si>
    <t>Representa a todos y cada uno de los usuarios que concluyen alguno de los niveles del MEVyT y que están vinculados a algún circulo de estudio en el semestre.</t>
  </si>
  <si>
    <t>Reporta el número total de personas que se registran en el PEC en el trimestre de la métrica.</t>
  </si>
  <si>
    <t>Reporta el número total de personas que se registran en el PEC en el trimestre inmediato anterior al de la métrica.</t>
  </si>
  <si>
    <t>Se reporta el número total de personas que se registran en el PEC a través de una alianza pública, privada o social.</t>
  </si>
  <si>
    <t>Reporta al total de asesores con al menos un educando activo en el trimestre de la métrica.</t>
  </si>
  <si>
    <t>Reporta al total de asesores con al menos un educando activo en el trimestre inmediato anterior al de la métrica.</t>
  </si>
  <si>
    <t>Reporta al total de asesores activos con más de un año de servicio al trimestre.</t>
  </si>
  <si>
    <t>Reporta a los asesores activos con mas de un año de servicio que durante el trimestre recibieron formación continua.</t>
  </si>
  <si>
    <t>Total de módulos vinculados en el trimestre sin importar el formato.</t>
  </si>
  <si>
    <t>Total de módulos impresos (incluye braille) vinculados en el trimestre.</t>
  </si>
  <si>
    <t>Contabiliza el total de exámenes aplicados sin importar en que formato a través del MEVyT en el trimestre.</t>
  </si>
  <si>
    <t>Contabiliza el total de exámenes aplicados impresos a través del MEVyT en el trimestre.</t>
  </si>
  <si>
    <t>Total de incorporaciones al MEVyT que se llevaron a cabo en el trimestre de la métrica.</t>
  </si>
  <si>
    <t>Total de incorporaciones al MEVyT que se llevaron a cabo en el trimestre inmediato anterior al de la métrica.</t>
  </si>
  <si>
    <t>Se registran todos los módulos vinculados en el trimestre sin importar el formato.</t>
  </si>
  <si>
    <t>Registra todos y cada uno de los módulos que fueron entregados y vinculados durante el trimestre.</t>
  </si>
  <si>
    <t>Registra al total de usuarios que estuvieron activos a lo largo del trimestre</t>
  </si>
  <si>
    <t>Representa el total de usuarios que concluyeron nivel en el trimestre, tanto del MEVyT como del PEC,  y que les fue emitido un certificado en el mismo trimestre más, los usuarios que concluyeron nivel (PEC y MEVyT) en el trimestre inmediato anterior con certificado emitido en el trimestre de la métrica.</t>
  </si>
  <si>
    <t>Representa a todos y cada uno de los usuarios que concluyen alguno de los niveles del MEVyT y acreditaron examen del PEC en el trimestre más todos y a aquellos usuarios que concluyeron nivel (PEC y MEVyT) en el trimestre inmediato anterior al de la métrica con certificado pendiente de emisión.</t>
  </si>
  <si>
    <t>Refleja el número de exámenes del MEVyT que fueron aplicados en línea en el trimestre.</t>
  </si>
  <si>
    <t>Introducción</t>
  </si>
  <si>
    <t>Despues de revisar exhaustivamente los datos registrados en el Sistema de Formato Único (SFU) de la Secretaría de Hacienda y Crédito Público (SHCP) correspondientes a la Matriz de Indicadores de Resultados (MIR) I010 FAETA, la Subdirección de Evaluación Institucional generó las siguientes observaciones generales, adicionalmente podrá ver las observaciones específicas por indicador en la pestaña "Seguimiento".</t>
  </si>
  <si>
    <t>Observaciones Generales</t>
  </si>
  <si>
    <t>Las metas capturadas, en algunas entidades, es diferente a las que envíaron previamente a la Subdirección de Evaluación Institucional, en caso de que su estado se encuentre en esta situación, es necesario que envíe nuevamente el formato de metas al correo sei_evaluacion1@inea.gob.mx, con el fin de agilizar la emisión de comentarios en los próximos trimestres.</t>
  </si>
  <si>
    <t>En el SFU, los resultados de las metas y de los avances deben capturarse conforme a la unidad de medida de los indicadores y deben equivaler al método de cálculo señalado en la MIR.</t>
  </si>
  <si>
    <t>De acuerdo a las Reglas de Operación y los Lineamientos de Control Escolar relativos a la Inscripción, Acreditación y Certificación de Educación Básica del INEA, los Usuarios que Concluyen Nivel (UCN) son aquellos beneficiarios del MEVyT que concluyen la totalidad de módulos correspondientes nivel intermedio o avanzado así como los participantes del PEC que logran acreditar el examen de primaria o secundaria; vale la pena mencionar que los beneficiarios que se alfabetizan o concluyen nivel inicial se consideran Usuarios que Concluyen Etapa (UCE), por lo que en las variables o indicadores que se soliciten los UCN, no se deberán incluir los UCE.</t>
  </si>
  <si>
    <t>En las variables "t" se refiere a la periodicidad del indicador, es decir, en los indicadores trimestrales "t" representa al trimestre en el que se reporta y "t-1" al trimestre inmediato anterior, así, en los indicadores semestrales "t" equivale al semestre que se reporta y "t-1" al semestre inmediato anterior. Para mayor referencia favor de revisar el "Glosario de variables" mismo que se encuentra en la hoja del mismo nombre.</t>
  </si>
  <si>
    <t>Es importante que, con el fin de evitar incosistencias en el cálculo agregado de los indicadores que dan seguimiento al Ramo 33, gestione con su Secretaría de Hacienda Local la posibilidad de modificar los datos capturados en el SFU.</t>
  </si>
  <si>
    <t xml:space="preserve">Formación continua de asesores con un año y más </t>
  </si>
  <si>
    <t>Enero a Marzo de 2017</t>
  </si>
  <si>
    <t>Entidad</t>
  </si>
  <si>
    <t>Asesores con 1 año y más</t>
  </si>
  <si>
    <t>Asesores con formación continua</t>
  </si>
  <si>
    <t>%</t>
  </si>
  <si>
    <t>Mujeres</t>
  </si>
  <si>
    <t>Hombres</t>
  </si>
  <si>
    <t>Total</t>
  </si>
  <si>
    <t>Aguascalientes</t>
  </si>
  <si>
    <t>Baja California</t>
  </si>
  <si>
    <t>Baja California Sur</t>
  </si>
  <si>
    <t>Campeche</t>
  </si>
  <si>
    <t>Coahuila de Zaragoza</t>
  </si>
  <si>
    <t>Colima</t>
  </si>
  <si>
    <t>Chiapas</t>
  </si>
  <si>
    <t>Chihuahua</t>
  </si>
  <si>
    <t>Ciudad de México</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</si>
  <si>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</si>
  <si>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</si>
  <si>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</si>
  <si>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</si>
  <si>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</si>
  <si>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</si>
  <si>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</si>
  <si>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</si>
  <si>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</si>
  <si>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</si>
  <si>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</si>
  <si>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</si>
  <si>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</si>
  <si>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</si>
  <si>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</si>
  <si>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</si>
  <si>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</si>
  <si>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</si>
  <si>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</si>
  <si>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</si>
  <si>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</si>
  <si>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</si>
  <si>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</si>
  <si>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 xml:space="preserve">Total asesores con antigüedad de un año y más: </t>
  </si>
  <si>
    <t>Total asesores con formación continua</t>
  </si>
  <si>
    <t>% logro</t>
  </si>
  <si>
    <t xml:space="preserve">Entidad Federativa </t>
  </si>
  <si>
    <t xml:space="preserve">UCN-PEC Portal INEA Números </t>
  </si>
  <si>
    <t>Total de exámenes del PEC acreditados de educación primaria  o educación secundaria en el periodo t (Ene-Mar 2017) Consulta SIGA, 06/04/2017 12:00hrs</t>
  </si>
  <si>
    <t>Exámenes del PEC de educación primaria o educación secundaria aplicados en el periodo  t (Ene-Mar 2017), Consulta SIGA, 06/04/2017 12:00hrs</t>
  </si>
  <si>
    <t>Total de personas registradas en el PEC en el periodo t (Ene-Mar 2017), Consulta SIGA, 06/04/2017, 12:00hrs</t>
  </si>
  <si>
    <t>Total de personas registradas en el PEC en el periodo t - 1 (Oct-Dic 2016), Consulta SIGA, 2 de enero de 2017, 12:00hrs</t>
  </si>
  <si>
    <t>Exámenes del PEC de educación primaria o educación secundaria solicitados en el periodo t</t>
  </si>
  <si>
    <t>Usuarios que con el MEVyT vertiente 10-14 concluyen nivel en t (Ene-Mar 2017), Base de Datos SASA</t>
  </si>
  <si>
    <t>Total de usuarios atendidos con el MEVyT vertiente 10-14 en t (Ene-Mar 2017), Base de Datos SASA</t>
  </si>
  <si>
    <t>Usuarios que con el MEVyT vertiente hispanohablante concluyen nivel en el periodo t (Nivel Primaria y Secundaria) -Ene-Mar 2017, Base de Datos SASA</t>
  </si>
  <si>
    <t>Total de usuarios atendidas con el MEVyT vertiente Hispanohablante en el periodo t (Nivel Primaria y Secundaria) -Ene-Mar 2017, Base de Datos SASA</t>
  </si>
  <si>
    <t xml:space="preserve">Usuarios del MEVyT de vertientes focalizadas a grupos prioritarios que concluyen en el periodo t (Población Indígena, Jornaleros Agrícolas, Braille), Nivel Primaria y Secundaria, Base de Datos SASA </t>
  </si>
  <si>
    <t>Usuarios del MEVyT de vertientes focalizadas a grupos prioritarios atendidos en el periodo t (Población Indígena, Jornaleros Agrícolas, Braille), Alfa, Inicial, Nivel Primaria y Secundaria, Base de Datos SASA</t>
  </si>
  <si>
    <t xml:space="preserve">Exámenes del MEVyT en línea aplicados en el periodo t (Ene-Mar 2017), Base de Datos SASA </t>
  </si>
  <si>
    <t>Exámenes impresos aplicados  del MEVyT en el periodo t</t>
  </si>
  <si>
    <t>Total de exámenes  del MEVyT aplicados en cualquier formato en el periodo t (base de datos SASA)</t>
  </si>
  <si>
    <t>Total de módulos en línea, digitales o del portal vinculados en el periodo t</t>
  </si>
  <si>
    <t>Total de módulos en Brille vinculados en el periodo t (Dato Extra)</t>
  </si>
  <si>
    <t>Total de módulos vinculados en el periodo t (base de datos SASA)</t>
  </si>
  <si>
    <t>Total de inscripciones en el MEVyT en el periodo t , Ene-Mar 2017</t>
  </si>
  <si>
    <t>Total de inscripciones en el MEVyT en el periodo t  - 1 , Oct-Dic 2016</t>
  </si>
  <si>
    <t>Número de asesores activos en el periodo t (Marzo 2017)</t>
  </si>
  <si>
    <t>Número de asesores activos en el periodo t  - 1 (Diciembre 2016)</t>
  </si>
  <si>
    <t xml:space="preserve">Baja California Sur </t>
  </si>
  <si>
    <t>Coahuila</t>
  </si>
  <si>
    <t xml:space="preserve">Hidalgo </t>
  </si>
  <si>
    <t xml:space="preserve">Michoacán </t>
  </si>
  <si>
    <t>Veracruz</t>
  </si>
  <si>
    <t xml:space="preserve">Total </t>
  </si>
  <si>
    <t>Este dato puede variar con lo reportado de UCN´s PEC en INEA-Números, ya que la información es consultada en el SIGA</t>
  </si>
  <si>
    <t xml:space="preserve">Solicitar dato a acreditación </t>
  </si>
  <si>
    <r>
      <t xml:space="preserve">La suma de la columna Q + R + S =  </t>
    </r>
    <r>
      <rPr>
        <b/>
        <sz val="11"/>
        <color theme="1"/>
        <rFont val="Calibri"/>
        <family val="2"/>
        <scheme val="minor"/>
      </rPr>
      <t xml:space="preserve"> 1,045,547</t>
    </r>
  </si>
  <si>
    <t>2do trimestre</t>
  </si>
  <si>
    <t>Porcentaje de exámenes acreditados del Modelo Educativo para la Vida y el Trabajo.</t>
  </si>
  <si>
    <t>(Número de exámenes acreditados en el periodo t /Número de exámenes presentados en el periodo t)*100</t>
  </si>
  <si>
    <t>Porcentajes de usuarios que concluyen niveles vinculados a Plazas Comunitarias de atención educativa y servicios integrales.</t>
  </si>
  <si>
    <t>((Usuarios que concluyen algún nivele y están vinculados a plazas comunitarias de atención educativa + servicios integrales en el periodo t)/Total usuarios que concluyen algún nivel  en el periodo t)*100</t>
  </si>
  <si>
    <t>Porcentajes de usuarios que concluyen niveles vinculados a Puntos de Encuentro.</t>
  </si>
  <si>
    <t>(Usuarios que concluyen algún nivel y están vinculados a los puntos de encuentro en el periodo t/Total usuarios que concluyen nivel  en el periodo t)*100</t>
  </si>
  <si>
    <t>Total usuarios que concluyen nivel  en el periodo t</t>
  </si>
  <si>
    <t>Porcentajes de usuarios que concluyen niveles vinculados a Círculos de Estudio.</t>
  </si>
  <si>
    <t>(Usuarios que concluyen algún nivel y están vinculados a círculos de estudio en el periodo t / Total usuarios que concluyen algún nivel  en el periodo t)*100</t>
  </si>
  <si>
    <t>Total usuarios que concluyen algún nivel  en el periodo t</t>
  </si>
  <si>
    <t>3er trimestre</t>
  </si>
  <si>
    <t>SE MODIFICÓ LA META POR INDICACIONES DE LA SEI DE INEA.</t>
  </si>
  <si>
    <t xml:space="preserve">El Programa de Certificación (PEC) entro en operación dos meses despues de lo programado. </t>
  </si>
  <si>
    <t xml:space="preserve">
Debido al factor antes mencionado,  los resultados no han sido favorables, solamente acreditaron 706 de las  1,046 personas que presentaron. 
</t>
  </si>
  <si>
    <t xml:space="preserve">
Debido al factor antes mencionado,  los resultados no han sido favorables, solamente se presentaron su evaluación  1,046 personas. 
</t>
  </si>
  <si>
    <t xml:space="preserve">La entrada en operación del Programa de Certificación (PEC) estaba programada para el mes de Mayo, sin embargo debido a diversos factores fue hasta el mes de Julio que empezó a operar, debido al factor antes mencionado,  los resultados no han sido favorables, solamente acreditaron 706 de las  1,046 personas que presentaron. </t>
  </si>
  <si>
    <t xml:space="preserve">La falta de interés de los educandos en presentar su examen en esta modalidad, así como de una serie de problemas técnicos con los equipos de cómputo o con la plataforma al momento de presentar el examen, son las causas por lo que los educandos prefieran presentar sus exámenes impresos sobre  todo las personas mayores que no tienen experiencia en el manejo de las computadoras. </t>
  </si>
  <si>
    <t>Se continuó con la promoción de los exámenes en línea a los usuarios de las plazas comunitarias y a los educandos que por algún motivo no pudieron presentar su examen el día programado, mediante pláticas de concientización sobre los beneficios que obtendrían presentando su examen en esta modalidad, así como la elaboración de trípticos, volante, cartulinas y visitas domiciliarias, además del mantenimiento preventivo al equipo de cómputo,  arreglos a las instalaciones, conectividad a internet, entre otros, lo anterior afín de mejorar las condiciones de cada plaza para que estén en condiciones de operar los días de la aplicación, sin embargo la mayoría de los educandos prefieren presentar su examen impreso, en particular los adultos mayores.</t>
  </si>
  <si>
    <t>El desinterés de los educandos por incorporarse a estudiar su educación básica en esta modalidad.</t>
  </si>
  <si>
    <t>Los resultados en el trimestre no han sido favorables, respecto a los resultados de adultos con módulo impreso vinculado.</t>
  </si>
  <si>
    <t>Los adultos que llevan su proceso educativo en esta modalidad es menor a los adultos que lo llevan con el módulo impreso, esto se debe a que la mayoría de los educandos, sobre todo los adultos mayores son más renuentes a utilizar la tecnología para su educación, argumentando la falta de experiencia en el manejo del equipo de computo, por lo que se promueve la atención educativa por medio de las tecnologías de la información y comunicación en cada una de las plazas comunitarias para hacer más atractivo el proceso de enseñanza y así motivar al adulto para que asista a los círculos de estudio.</t>
  </si>
  <si>
    <t>En el transcurso del año el principal problema ha sido la falta de material didáctico debido al retraso en el envío del material solicitado a Oficinas Centrales, ocasionando en algunos caso que se retrasara el avance académico de los educandos y en algunos casos su conclusión de nivel.</t>
  </si>
  <si>
    <t xml:space="preserve">
Debido al factor antes mencionado,  los resultados no han sido favorables, solamente presentaron su evaluación  1,046 personas. 
</t>
  </si>
  <si>
    <t>La programación de la aplicación en algunos casos no se ajusto a los tiempos de los educandos que por motivos laborales no asistieron a presentar su evaluación.</t>
  </si>
  <si>
    <t xml:space="preserve">La entrada en operación del programa de certificación (PEC) estaba programada para el mes de mayo, sin embargo debido a  factores externos fue hasta el mes de julio que dio inicio, por lo que no hay personas registradas en el trimestre anterior. </t>
  </si>
  <si>
    <t>La entrada en operación del programa de certificación (PEC) estaba programada para el mes de mayo, sin embargo debido a diversos factores externos fue hasta el mes de julio que dio inicio, sin embargo en este año no se ha tenido la misma corresponsabilidad de parte de los aliados.</t>
  </si>
  <si>
    <t xml:space="preserve">Los resultados del PEC no han sido favorables, las personas registradas provenientes de alguno de los aliados representan solamente el 30.61% del total de registros del PEC. </t>
  </si>
  <si>
    <t>El Programa de Certificación (PEC) entro en operación dos meses despues de lo programado, aunado a que  en este año no se ha tenido la misma corresponsabilidad de parte de los aliados.</t>
  </si>
  <si>
    <t>Se continúo con el desarrollo de acciones para la vinculación y registro de nuevas figuras, como asistencia a eventos públicos, visitas a instituciones educativas para promover que los estudiantes participen como asesores  en la atención de jóvenes y adultos en rezago educativo, quedando abierta esta actividad de forma permanente.</t>
  </si>
  <si>
    <t>Reprogramación de eventos de formación en las localidades donde no asistieron las figuras o en su caso, se realizó la formación individual, además de informar con oportunidad el día y la hora programados para el desarrollo del evento y solicitar a instituciones educativas las facilidades para llevar a cabo en sus instalaciones los talleres de formación, a fin de contar con espacios que cumpliera con las condiciones necesarias para impartir los talleres y que fuera un lugar accesible para los asesores convocados.</t>
  </si>
  <si>
    <t xml:space="preserve">Programación de eventos de formación en días y horarios accesibles para las figuras, así como la gestión de espacios adecuados con diferentes Instituciones Educativas y Organizaciones para el desarrollo de los talleres.
</t>
  </si>
  <si>
    <t>Se logro elevar el número de asesores que acudieron a los talleres a recibir su formación.</t>
  </si>
  <si>
    <t>Los resultados en este indicador es el reflejo de la preferencia que tienen los usuarios de llevar su proceso educativo por medio de los módulos impresos, debido a la falta de experiencia en el manejo del equipo de computo.</t>
  </si>
  <si>
    <t>La preferencia de los educandos por llevar su proceso educativo por medio de módulos impresos, sobre todo los adultos mayores que por falta de experiencia en el manejo de los equipos de cómputo prefieren llevar su estudio en esta modalidad.</t>
  </si>
  <si>
    <t>El factor mencionado anteriormente fue lo que finalmente determinó que el porcentaje de módulos impresos vinculados a los educandos fuera el 90.31% de los módulos vinculados en su totalidad.</t>
  </si>
  <si>
    <t xml:space="preserve">Por lo anterior no se cumplió la meta establecida para este periodo, aún con la incorporación de 51 asesores en el trimestre.  </t>
  </si>
  <si>
    <t>No se logro que el 100% de los educandos atendidos contara con la vinculación de al menos un modulo para su estudio.</t>
  </si>
  <si>
    <t>Se continuo con la promoción en redes sociales, reuniones con autoridades de las localidades, así como las visitas a Instituciones Educativas para la búsqueda y vinculación de nuevas figuras operativas que apoyaran en las tareas de incorporación y atención de adultos, sin embargo las actividades escolares o laborales  de algunas figuras, así como el esquema de gratificación que para algunos asesores resulta poco atractivo influyo para que se dieran de baja.</t>
  </si>
  <si>
    <t>Se intensificó el trabajo operativo y administrativo, realizándose diversas actividades como la asistencia a programas de radio para dar difusión a los servicios educativos que brinda el instituto y promover la segunda jornada nacional de incorporación y acreditación 2017, así como la firma de diez convenios de colaboración con instituciones educativas, dependencias, organizaciones civiles y empresas, con el objetivo de trabajar coordinadamente en el abatimiento del rezago educativo en la entidad, las brigadas de incorporación de jóvenes y adultos en rezago educativo de los campos agrícolas y localidades rurales con el apoyo de los prestadores de servicio social, sin embargo la falta de interés de algunos jóvenes y adultos por incorporarse al programa educativo,  en muchos casos por ejemplo la edad avanzada de los beneficiarios de programas sociales y en otras la falta de tiempo debido a cuestiones laborales, afectaron este resultado.</t>
  </si>
  <si>
    <t>El resultado de este indicador es en base al proceso de verificación que se realiza para la emisión, entrega y comprobación de certificados.</t>
  </si>
  <si>
    <t>Los bajos resultados del Programa de Certificación debido a su entrada en operación dos meses después de lo  programado, aunado a la  falta de corresponsabilidad de parte de los aliados, además de la poca participación de la población aun con la promoción que se realiza de este Programa, ha sido el factor principal para que no se alcanzará lo proyectado.</t>
  </si>
  <si>
    <t xml:space="preserve">    </t>
  </si>
  <si>
    <t>|</t>
  </si>
  <si>
    <t xml:space="preserve">
Se continuó con el desarrollo de acciones como el seguimiento  oportuno al proceso de vinculación de módulos, por lo que generalmente los adultos que aparecen sin módulo vinculado son aquellos que están en proceso de presentar su diagnóstico y una vez que lo presentan y se califica se les vincula el módulo indicado por el asesor, en los casos  donde no se  tiene  la vinculación por algún otro motivo como la falta de material didáctico, que ha sido un problema en lo que va del año, se solicitó se le diera prioridad a los educandos próximos a concluir nivel.   
 SE MODIFICO LA META DEL 3ER Y 4TO TRIMESTRE POR INDICACIONES DEL  ENLACE DE LA SHCP EN GOBIERNO DEL ESTADO, A SOLICITUD DE LA UNIDAD DE EVALUACIÓN DEL DESEMPEÑO DE LA MISMA SECRETARÍA.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</si>
</sst>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0"/>
      <color theme="0"/>
      <name val="Calibri"/>
      <family val="2"/>
      <scheme val="minor"/>
    </font>
    <font>
      <sz val="10"/>
      <color theme="1"/>
      <name val="Calibri"/>
      <family val="2"/>
      <scheme val="minor"/>
    </font>
    <font>
      <b/>
      <sz val="13"/>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s>
  <fills count="11">
    <fill>
      <patternFill patternType="none"/>
    </fill>
    <fill>
      <patternFill patternType="gray125"/>
    </fill>
    <fill>
      <patternFill patternType="solid">
        <fgColor theme="9"/>
        <bgColor theme="9"/>
      </patternFill>
    </fill>
    <fill>
      <patternFill patternType="solid">
        <fgColor theme="9"/>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theme="7" tint="0.59999389629810485"/>
        <bgColor indexed="64"/>
      </patternFill>
    </fill>
    <fill>
      <patternFill patternType="lightUp">
        <bgColor theme="9" tint="0.59996337778862885"/>
      </patternFill>
    </fill>
  </fills>
  <borders count="29">
    <border>
      <left/>
      <right/>
      <top/>
      <bottom/>
      <diagonal/>
    </border>
    <border>
      <left/>
      <right/>
      <top/>
      <bottom style="thin">
        <color theme="9" tint="0.39997558519241921"/>
      </bottom>
      <diagonal/>
    </border>
    <border>
      <left/>
      <right style="thin">
        <color theme="9"/>
      </right>
      <top/>
      <bottom style="thin">
        <color theme="9" tint="0.39997558519241921"/>
      </bottom>
      <diagonal/>
    </border>
    <border>
      <left style="thin">
        <color theme="9"/>
      </left>
      <right/>
      <top/>
      <bottom/>
      <diagonal/>
    </border>
    <border>
      <left/>
      <right style="thin">
        <color theme="9"/>
      </right>
      <top style="thin">
        <color theme="9" tint="0.39997558519241921"/>
      </top>
      <bottom/>
      <diagonal/>
    </border>
    <border>
      <left style="thin">
        <color theme="9"/>
      </left>
      <right/>
      <top style="thin">
        <color theme="9" tint="0.39997558519241921"/>
      </top>
      <bottom/>
      <diagonal/>
    </border>
    <border>
      <left/>
      <right/>
      <top style="thin">
        <color theme="9" tint="0.39997558519241921"/>
      </top>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top style="thin">
        <color theme="9" tint="0.39997558519241921"/>
      </top>
      <bottom style="thin">
        <color theme="9" tint="0.39997558519241921"/>
      </bottom>
      <diagonal/>
    </border>
    <border>
      <left style="thin">
        <color theme="9" tint="0.39997558519241921"/>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style="medium">
        <color theme="0" tint="-0.499984740745262"/>
      </bottom>
      <diagonal/>
    </border>
    <border>
      <left style="medium">
        <color theme="0" tint="-0.499984740745262"/>
      </left>
      <right style="thin">
        <color theme="0" tint="-0.499984740745262"/>
      </right>
      <top/>
      <bottom/>
      <diagonal/>
    </border>
    <border>
      <left style="dashed">
        <color theme="0" tint="-0.499984740745262"/>
      </left>
      <right style="dashed">
        <color theme="0" tint="-0.499984740745262"/>
      </right>
      <top/>
      <bottom style="dashed">
        <color theme="0" tint="-0.499984740745262"/>
      </bottom>
      <diagonal/>
    </border>
    <border>
      <left style="thin">
        <color theme="0" tint="-0.499984740745262"/>
      </left>
      <right style="dashed">
        <color theme="0" tint="-0.499984740745262"/>
      </right>
      <top style="thin">
        <color theme="0" tint="-0.499984740745262"/>
      </top>
      <bottom/>
      <diagonal/>
    </border>
    <border>
      <left style="dashed">
        <color theme="0" tint="-0.499984740745262"/>
      </left>
      <right style="dashed">
        <color theme="0" tint="-0.499984740745262"/>
      </right>
      <top style="thin">
        <color theme="0" tint="-0.499984740745262"/>
      </top>
      <bottom/>
      <diagonal/>
    </border>
    <border>
      <left style="dashed">
        <color theme="0" tint="-0.499984740745262"/>
      </left>
      <right style="thin">
        <color theme="0" tint="-0.499984740745262"/>
      </right>
      <top style="thin">
        <color theme="0" tint="-0.499984740745262"/>
      </top>
      <bottom/>
      <diagonal/>
    </border>
    <border>
      <left style="dashed">
        <color theme="0" tint="-0.499984740745262"/>
      </left>
      <right style="dashed">
        <color theme="0" tint="-0.499984740745262"/>
      </right>
      <top style="thin">
        <color theme="0" tint="-0.499984740745262"/>
      </top>
      <bottom style="dashed">
        <color theme="0" tint="-0.499984740745262"/>
      </bottom>
      <diagonal/>
    </border>
    <border>
      <left style="thin">
        <color theme="0" tint="-0.499984740745262"/>
      </left>
      <right style="dashed">
        <color theme="0" tint="-0.499984740745262"/>
      </right>
      <top/>
      <bottom style="medium">
        <color theme="0" tint="-0.499984740745262"/>
      </bottom>
      <diagonal/>
    </border>
    <border>
      <left style="dashed">
        <color theme="0" tint="-0.499984740745262"/>
      </left>
      <right style="dashed">
        <color theme="0" tint="-0.499984740745262"/>
      </right>
      <top/>
      <bottom style="medium">
        <color theme="0" tint="-0.499984740745262"/>
      </bottom>
      <diagonal/>
    </border>
    <border>
      <left style="dashed">
        <color theme="0" tint="-0.499984740745262"/>
      </left>
      <right style="thin">
        <color theme="0" tint="-0.499984740745262"/>
      </right>
      <top/>
      <bottom style="medium">
        <color theme="0" tint="-0.499984740745262"/>
      </bottom>
      <diagonal/>
    </border>
  </borders>
  <cellStyleXfs count="4">
    <xf numFmtId="0" fontId="0" fillId="0" borderId="0"/>
    <xf numFmtId="9" fontId="1" fillId="0" borderId="0" applyFont="0" applyFill="0" applyBorder="0" applyAlignment="0" applyProtection="0"/>
    <xf numFmtId="0" fontId="8" fillId="0" borderId="0"/>
    <xf numFmtId="9" fontId="8" fillId="0" borderId="0" applyFont="0" applyFill="0" applyBorder="0" applyAlignment="0" applyProtection="0"/>
  </cellStyleXfs>
  <cellXfs count="126">
    <xf numFmtId="0" fontId="0" fillId="0" borderId="0" xfId="0"/>
    <xf numFmtId="0" fontId="0" fillId="0" borderId="0" xfId="0" applyAlignment="1">
      <alignment horizont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0" xfId="0" applyAlignment="1">
      <alignment vertical="center"/>
    </xf>
    <xf numFmtId="0" fontId="0" fillId="0" borderId="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Alignment="1">
      <alignment vertical="center" wrapText="1"/>
    </xf>
    <xf numFmtId="3" fontId="0" fillId="0" borderId="0" xfId="0" applyNumberFormat="1" applyAlignment="1">
      <alignment vertical="center"/>
    </xf>
    <xf numFmtId="0" fontId="5" fillId="0" borderId="0" xfId="0" applyFont="1" applyAlignment="1">
      <alignment vertical="center"/>
    </xf>
    <xf numFmtId="0" fontId="0" fillId="0" borderId="1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1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0" fillId="0" borderId="11" xfId="0" applyNumberFormat="1" applyFont="1" applyBorder="1" applyAlignment="1" applyProtection="1">
      <alignment horizontal="center" vertical="center" wrapText="1"/>
    </xf>
    <xf numFmtId="0" fontId="3" fillId="0" borderId="11" xfId="0" applyNumberFormat="1" applyFont="1" applyFill="1" applyBorder="1" applyAlignment="1">
      <alignment horizontal="center" vertical="center" wrapText="1"/>
    </xf>
    <xf numFmtId="0" fontId="0" fillId="0" borderId="9" xfId="0" applyNumberFormat="1" applyFont="1" applyBorder="1" applyAlignment="1">
      <alignment horizontal="center" vertical="center" wrapText="1"/>
    </xf>
    <xf numFmtId="0" fontId="0" fillId="0" borderId="0" xfId="0" applyNumberFormat="1" applyAlignment="1">
      <alignment vertic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justify" vertical="center" wrapText="1"/>
    </xf>
    <xf numFmtId="0" fontId="0" fillId="0" borderId="0" xfId="0" applyAlignment="1">
      <alignment horizontal="justify" wrapText="1"/>
    </xf>
    <xf numFmtId="0" fontId="0" fillId="0" borderId="13" xfId="0" applyFont="1" applyFill="1" applyBorder="1" applyAlignment="1">
      <alignment horizontal="justify" vertical="center" wrapText="1"/>
    </xf>
    <xf numFmtId="0" fontId="0" fillId="0" borderId="0" xfId="0" applyFill="1" applyAlignment="1">
      <alignment horizontal="justify" vertical="center" wrapText="1"/>
    </xf>
    <xf numFmtId="0" fontId="0" fillId="0" borderId="0" xfId="0" applyAlignment="1">
      <alignment wrapText="1"/>
    </xf>
    <xf numFmtId="0" fontId="0" fillId="0" borderId="0" xfId="0" applyAlignment="1">
      <alignment horizontal="center" vertical="center"/>
    </xf>
    <xf numFmtId="0" fontId="0" fillId="0" borderId="15" xfId="0" applyFont="1" applyBorder="1" applyAlignment="1">
      <alignment horizontal="justify" vertical="center" wrapText="1"/>
    </xf>
    <xf numFmtId="0" fontId="2" fillId="2" borderId="14" xfId="0" applyFont="1" applyFill="1" applyBorder="1" applyAlignment="1">
      <alignment horizontal="center" vertical="center"/>
    </xf>
    <xf numFmtId="0" fontId="2"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8" fillId="0" borderId="0" xfId="2"/>
    <xf numFmtId="0" fontId="8" fillId="0" borderId="0" xfId="2" applyFont="1"/>
    <xf numFmtId="0" fontId="9" fillId="5" borderId="16" xfId="2" applyFont="1" applyFill="1" applyBorder="1" applyAlignment="1">
      <alignment horizontal="center" vertical="center" wrapText="1"/>
    </xf>
    <xf numFmtId="0" fontId="8" fillId="0" borderId="16" xfId="2" applyBorder="1" applyAlignment="1">
      <alignment horizontal="center" vertical="center"/>
    </xf>
    <xf numFmtId="0" fontId="8" fillId="0" borderId="16" xfId="2" applyBorder="1" applyAlignment="1">
      <alignment horizontal="left" vertical="center"/>
    </xf>
    <xf numFmtId="3" fontId="8" fillId="0" borderId="16" xfId="2" applyNumberFormat="1" applyBorder="1" applyAlignment="1">
      <alignment horizontal="center" vertical="center"/>
    </xf>
    <xf numFmtId="9" fontId="8" fillId="0" borderId="16" xfId="2" applyNumberFormat="1" applyBorder="1" applyAlignment="1">
      <alignment horizontal="center" vertical="center"/>
    </xf>
    <xf numFmtId="9" fontId="0" fillId="0" borderId="16" xfId="3" applyFont="1" applyBorder="1" applyAlignment="1">
      <alignment horizontal="center" vertical="center"/>
    </xf>
    <xf numFmtId="0" fontId="8" fillId="0" borderId="16" xfId="2" applyFill="1" applyBorder="1" applyAlignment="1">
      <alignment horizontal="left" vertical="center"/>
    </xf>
    <xf numFmtId="3" fontId="8" fillId="0" borderId="16" xfId="2" applyNumberFormat="1" applyBorder="1"/>
    <xf numFmtId="10" fontId="8" fillId="0" borderId="16" xfId="2" applyNumberFormat="1" applyBorder="1" applyAlignment="1">
      <alignment horizontal="center" vertical="center"/>
    </xf>
    <xf numFmtId="10" fontId="0" fillId="0" borderId="16" xfId="3" applyNumberFormat="1" applyFont="1" applyBorder="1" applyAlignment="1">
      <alignment horizontal="center" vertical="center"/>
    </xf>
    <xf numFmtId="10" fontId="8" fillId="0" borderId="16" xfId="2" applyNumberFormat="1" applyBorder="1"/>
    <xf numFmtId="0" fontId="9" fillId="6" borderId="0" xfId="0" applyFont="1" applyFill="1" applyAlignment="1">
      <alignment horizontal="center" vertical="center" wrapText="1"/>
    </xf>
    <xf numFmtId="3" fontId="9" fillId="0" borderId="0" xfId="0" applyNumberFormat="1" applyFont="1" applyAlignment="1">
      <alignment horizontal="center" vertical="center" wrapText="1"/>
    </xf>
    <xf numFmtId="3" fontId="9" fillId="7" borderId="0" xfId="0" applyNumberFormat="1" applyFont="1" applyFill="1" applyAlignment="1">
      <alignment horizontal="center" vertical="center" wrapText="1"/>
    </xf>
    <xf numFmtId="3" fontId="9" fillId="8" borderId="0" xfId="0" applyNumberFormat="1" applyFont="1" applyFill="1" applyAlignment="1">
      <alignment horizontal="center" vertical="center" wrapText="1"/>
    </xf>
    <xf numFmtId="3" fontId="9" fillId="6" borderId="0" xfId="0" applyNumberFormat="1" applyFont="1" applyFill="1" applyAlignment="1">
      <alignment horizontal="center" vertical="center" wrapText="1"/>
    </xf>
    <xf numFmtId="0" fontId="8" fillId="0" borderId="0" xfId="0" applyFont="1"/>
    <xf numFmtId="0" fontId="8" fillId="6" borderId="0" xfId="0" applyFont="1" applyFill="1"/>
    <xf numFmtId="3" fontId="8" fillId="0" borderId="0" xfId="0" applyNumberFormat="1" applyFont="1" applyAlignment="1">
      <alignment horizontal="right"/>
    </xf>
    <xf numFmtId="3" fontId="8" fillId="6" borderId="0" xfId="0" applyNumberFormat="1" applyFont="1" applyFill="1" applyAlignment="1">
      <alignment horizontal="right"/>
    </xf>
    <xf numFmtId="3" fontId="0" fillId="0" borderId="0" xfId="0" applyNumberFormat="1"/>
    <xf numFmtId="3" fontId="9" fillId="6" borderId="0" xfId="0" applyNumberFormat="1" applyFont="1" applyFill="1" applyAlignment="1">
      <alignment horizontal="right"/>
    </xf>
    <xf numFmtId="3" fontId="9" fillId="0" borderId="0" xfId="0" applyNumberFormat="1" applyFont="1" applyAlignment="1">
      <alignment horizontal="right"/>
    </xf>
    <xf numFmtId="0" fontId="8" fillId="0" borderId="0" xfId="0" applyFont="1" applyAlignment="1">
      <alignment horizontal="center" vertical="center"/>
    </xf>
    <xf numFmtId="3" fontId="7" fillId="9" borderId="0" xfId="0" applyNumberFormat="1" applyFont="1" applyFill="1" applyAlignment="1">
      <alignment horizontal="center" vertical="center" wrapText="1"/>
    </xf>
    <xf numFmtId="3" fontId="0" fillId="0" borderId="0" xfId="0" applyNumberFormat="1" applyAlignment="1">
      <alignment horizontal="center" vertical="center"/>
    </xf>
    <xf numFmtId="0" fontId="7" fillId="9" borderId="0" xfId="0" applyFont="1" applyFill="1" applyAlignment="1">
      <alignment horizontal="center" vertical="center"/>
    </xf>
    <xf numFmtId="10" fontId="0" fillId="0" borderId="0" xfId="1" applyNumberFormat="1" applyFont="1"/>
    <xf numFmtId="0" fontId="6" fillId="0" borderId="0" xfId="0" applyFont="1" applyAlignment="1">
      <alignment vertical="center"/>
    </xf>
    <xf numFmtId="0" fontId="4" fillId="2" borderId="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10" borderId="11" xfId="0" applyFont="1" applyFill="1" applyBorder="1" applyAlignment="1">
      <alignment horizontal="center" vertical="center" wrapText="1"/>
    </xf>
    <xf numFmtId="0" fontId="0" fillId="10" borderId="11" xfId="0" applyNumberFormat="1" applyFont="1" applyFill="1" applyBorder="1" applyAlignment="1">
      <alignment horizontal="center" vertical="center" wrapText="1"/>
    </xf>
    <xf numFmtId="0" fontId="0" fillId="10" borderId="9" xfId="0" applyFont="1" applyFill="1" applyBorder="1" applyAlignment="1">
      <alignment horizontal="center" vertical="center" wrapText="1"/>
    </xf>
    <xf numFmtId="0" fontId="0" fillId="10" borderId="9" xfId="0" applyNumberFormat="1" applyFont="1" applyFill="1" applyBorder="1" applyAlignment="1">
      <alignment horizontal="center" vertical="center" wrapText="1"/>
    </xf>
    <xf numFmtId="3" fontId="0" fillId="0" borderId="21" xfId="2" applyNumberFormat="1" applyFont="1" applyFill="1" applyBorder="1" applyAlignment="1">
      <alignment horizontal="center" vertical="center"/>
    </xf>
    <xf numFmtId="3" fontId="0" fillId="0" borderId="25" xfId="2" applyNumberFormat="1" applyFont="1" applyFill="1" applyBorder="1" applyAlignment="1">
      <alignment horizontal="center" vertical="center"/>
    </xf>
    <xf numFmtId="0" fontId="0" fillId="0" borderId="11" xfId="0" applyFont="1" applyFill="1" applyBorder="1" applyAlignment="1" applyProtection="1">
      <alignment horizontal="center" vertical="center" wrapText="1"/>
    </xf>
    <xf numFmtId="3" fontId="0" fillId="0" borderId="25" xfId="2" applyNumberFormat="1" applyFont="1" applyFill="1" applyBorder="1" applyAlignment="1" applyProtection="1">
      <alignment horizontal="center" vertical="center"/>
    </xf>
    <xf numFmtId="164" fontId="0" fillId="4" borderId="17" xfId="1" applyNumberFormat="1" applyFont="1" applyFill="1" applyBorder="1" applyAlignment="1">
      <alignment horizontal="justify" vertical="center" wrapText="1"/>
    </xf>
    <xf numFmtId="164" fontId="0" fillId="4" borderId="10" xfId="1" applyNumberFormat="1" applyFont="1" applyFill="1" applyBorder="1" applyAlignment="1">
      <alignment horizontal="justify" vertical="center" wrapText="1"/>
    </xf>
    <xf numFmtId="3" fontId="0" fillId="0" borderId="23" xfId="2" applyNumberFormat="1" applyFont="1" applyFill="1" applyBorder="1" applyAlignment="1" applyProtection="1">
      <alignment horizontal="center" vertical="center" wrapText="1"/>
    </xf>
    <xf numFmtId="3" fontId="0" fillId="0" borderId="27" xfId="2" applyNumberFormat="1" applyFont="1" applyFill="1" applyBorder="1" applyAlignment="1" applyProtection="1">
      <alignment horizontal="center" vertical="center"/>
    </xf>
    <xf numFmtId="0" fontId="0" fillId="0" borderId="11" xfId="0" applyFont="1" applyFill="1" applyBorder="1" applyAlignment="1">
      <alignment horizontal="center" vertical="center" wrapText="1"/>
    </xf>
    <xf numFmtId="0" fontId="0" fillId="0" borderId="9" xfId="0" applyFont="1" applyFill="1" applyBorder="1" applyAlignment="1">
      <alignment horizontal="center" vertical="center" wrapText="1"/>
    </xf>
    <xf numFmtId="10" fontId="0" fillId="0" borderId="8" xfId="1" applyNumberFormat="1" applyFont="1" applyFill="1" applyBorder="1" applyAlignment="1">
      <alignment horizontal="center" vertical="center" wrapText="1"/>
    </xf>
    <xf numFmtId="10" fontId="0" fillId="0" borderId="12" xfId="1" applyNumberFormat="1" applyFont="1" applyFill="1" applyBorder="1" applyAlignment="1">
      <alignment horizontal="center" vertical="center" wrapText="1"/>
    </xf>
    <xf numFmtId="10" fontId="0" fillId="0" borderId="11" xfId="1" applyNumberFormat="1" applyFont="1" applyFill="1" applyBorder="1" applyAlignment="1">
      <alignment horizontal="center" vertical="center" wrapText="1"/>
    </xf>
    <xf numFmtId="10" fontId="0" fillId="0" borderId="17" xfId="1" applyNumberFormat="1" applyFont="1" applyFill="1" applyBorder="1" applyAlignment="1">
      <alignment horizontal="center" vertical="center" wrapText="1"/>
    </xf>
    <xf numFmtId="10" fontId="0" fillId="0" borderId="10" xfId="1" applyNumberFormat="1" applyFont="1" applyFill="1" applyBorder="1" applyAlignment="1">
      <alignment horizontal="center" vertical="center" wrapText="1"/>
    </xf>
    <xf numFmtId="3" fontId="0" fillId="0" borderId="24" xfId="2" applyNumberFormat="1" applyFont="1" applyFill="1" applyBorder="1" applyAlignment="1">
      <alignment horizontal="center" vertical="center"/>
    </xf>
    <xf numFmtId="3" fontId="0" fillId="0" borderId="28" xfId="2" applyNumberFormat="1" applyFont="1" applyFill="1" applyBorder="1" applyAlignment="1">
      <alignment horizontal="center" vertical="center"/>
    </xf>
    <xf numFmtId="3" fontId="0" fillId="0" borderId="22" xfId="2" applyNumberFormat="1" applyFont="1" applyFill="1" applyBorder="1" applyAlignment="1" applyProtection="1">
      <alignment horizontal="center" vertical="center" wrapText="1"/>
    </xf>
    <xf numFmtId="3" fontId="0" fillId="0" borderId="26" xfId="2" applyNumberFormat="1" applyFont="1" applyFill="1" applyBorder="1" applyAlignment="1" applyProtection="1">
      <alignment horizontal="center" vertical="center"/>
    </xf>
    <xf numFmtId="3" fontId="0" fillId="0" borderId="22" xfId="2" applyNumberFormat="1" applyFont="1" applyFill="1" applyBorder="1" applyAlignment="1">
      <alignment horizontal="center" vertical="center"/>
    </xf>
    <xf numFmtId="3" fontId="0" fillId="0" borderId="26" xfId="2" applyNumberFormat="1" applyFont="1" applyFill="1" applyBorder="1" applyAlignment="1">
      <alignment horizontal="center" vertical="center"/>
    </xf>
    <xf numFmtId="3" fontId="0" fillId="0" borderId="23" xfId="2" applyNumberFormat="1" applyFont="1" applyFill="1" applyBorder="1" applyAlignment="1">
      <alignment horizontal="center" vertical="center"/>
    </xf>
    <xf numFmtId="3" fontId="0" fillId="0" borderId="27" xfId="2" applyNumberFormat="1" applyFont="1" applyFill="1" applyBorder="1" applyAlignment="1">
      <alignment horizontal="center" vertical="center"/>
    </xf>
    <xf numFmtId="2" fontId="0" fillId="0" borderId="8" xfId="1" applyNumberFormat="1" applyFont="1" applyFill="1" applyBorder="1" applyAlignment="1">
      <alignment horizontal="center" vertical="center" wrapText="1"/>
    </xf>
    <xf numFmtId="2" fontId="0" fillId="0" borderId="12" xfId="1" applyNumberFormat="1" applyFont="1" applyFill="1" applyBorder="1" applyAlignment="1">
      <alignment horizontal="center" vertical="center" wrapText="1"/>
    </xf>
    <xf numFmtId="3" fontId="0" fillId="0" borderId="24" xfId="2" applyNumberFormat="1" applyFont="1" applyFill="1" applyBorder="1" applyAlignment="1" applyProtection="1">
      <alignment horizontal="center" vertical="center" wrapText="1"/>
    </xf>
    <xf numFmtId="3" fontId="0" fillId="0" borderId="28" xfId="2" applyNumberFormat="1" applyFont="1" applyFill="1" applyBorder="1" applyAlignment="1" applyProtection="1">
      <alignment horizontal="center" vertical="center"/>
    </xf>
    <xf numFmtId="164" fontId="0" fillId="4" borderId="8" xfId="1" applyNumberFormat="1" applyFont="1" applyFill="1" applyBorder="1" applyAlignment="1">
      <alignment horizontal="justify" vertical="center" wrapText="1"/>
    </xf>
    <xf numFmtId="3" fontId="0" fillId="0" borderId="24" xfId="2" applyNumberFormat="1" applyFont="1" applyFill="1" applyBorder="1" applyAlignment="1">
      <alignment horizontal="center" vertical="center" wrapText="1"/>
    </xf>
    <xf numFmtId="2" fontId="0" fillId="0" borderId="11" xfId="1" applyNumberFormat="1" applyFont="1" applyFill="1" applyBorder="1" applyAlignment="1">
      <alignment horizontal="center" vertical="center" wrapText="1"/>
    </xf>
    <xf numFmtId="3" fontId="0" fillId="0" borderId="22" xfId="2"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10" fontId="0" fillId="0" borderId="7" xfId="1" applyNumberFormat="1" applyFont="1" applyFill="1" applyBorder="1" applyAlignment="1">
      <alignment horizontal="center" vertical="center" wrapText="1"/>
    </xf>
    <xf numFmtId="3" fontId="0" fillId="0" borderId="23" xfId="2"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3" fontId="0" fillId="0" borderId="24" xfId="2" applyNumberFormat="1" applyFont="1" applyFill="1" applyBorder="1" applyAlignment="1" applyProtection="1">
      <alignment horizontal="center" vertical="center"/>
    </xf>
    <xf numFmtId="10" fontId="0" fillId="10" borderId="11" xfId="1" applyNumberFormat="1" applyFont="1" applyFill="1" applyBorder="1" applyAlignment="1">
      <alignment horizontal="center" vertical="center" wrapText="1"/>
    </xf>
    <xf numFmtId="10" fontId="0" fillId="10" borderId="9" xfId="1" applyNumberFormat="1" applyFont="1" applyFill="1" applyBorder="1" applyAlignment="1">
      <alignment horizontal="center" vertical="center" wrapText="1"/>
    </xf>
    <xf numFmtId="1" fontId="0" fillId="0" borderId="17" xfId="1" applyNumberFormat="1" applyFont="1" applyFill="1" applyBorder="1" applyAlignment="1">
      <alignment horizontal="center" vertical="center" wrapText="1"/>
    </xf>
    <xf numFmtId="1" fontId="0" fillId="0" borderId="10" xfId="1" applyNumberFormat="1" applyFont="1" applyFill="1" applyBorder="1" applyAlignment="1">
      <alignment horizontal="center" vertical="center" wrapText="1"/>
    </xf>
    <xf numFmtId="164" fontId="0" fillId="4" borderId="8" xfId="1" applyNumberFormat="1" applyFont="1" applyFill="1" applyBorder="1" applyAlignment="1">
      <alignment horizontal="center" vertical="center" wrapText="1"/>
    </xf>
    <xf numFmtId="164" fontId="0" fillId="4" borderId="10" xfId="1" applyNumberFormat="1" applyFont="1" applyFill="1" applyBorder="1" applyAlignment="1">
      <alignment horizontal="center" vertical="center" wrapText="1"/>
    </xf>
    <xf numFmtId="0" fontId="0" fillId="0" borderId="11" xfId="0" applyFont="1" applyFill="1" applyBorder="1" applyAlignment="1" applyProtection="1">
      <alignment horizontal="center" vertical="center" wrapText="1"/>
    </xf>
    <xf numFmtId="0" fontId="8" fillId="0" borderId="16" xfId="2" applyBorder="1" applyAlignment="1">
      <alignment horizontal="center"/>
    </xf>
    <xf numFmtId="0" fontId="6" fillId="0" borderId="0" xfId="2" applyFont="1" applyAlignment="1">
      <alignment horizontal="center"/>
    </xf>
    <xf numFmtId="0" fontId="9" fillId="5" borderId="16" xfId="2"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xf>
    <xf numFmtId="0" fontId="0" fillId="9" borderId="0" xfId="0" applyFill="1" applyAlignment="1">
      <alignment horizontal="center" vertical="center"/>
    </xf>
  </cellXfs>
  <cellStyles count="4">
    <cellStyle name="Normal" xfId="0" builtinId="0"/>
    <cellStyle name="Normal 2" xfId="2"/>
    <cellStyle name="Porcentaje" xfId="1" builtinId="5"/>
    <cellStyle name="Porcentaje 2" xfId="3"/>
  </cellStyles>
  <dxfs count="58">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rgb="FF9C0006"/>
      </font>
      <fill>
        <patternFill>
          <bgColor rgb="FFFFC7CE"/>
        </patternFill>
      </fill>
    </dxf>
    <dxf>
      <fill>
        <patternFill>
          <bgColor theme="3"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alignment horizontal="justify" vertical="center" textRotation="0" wrapText="1" indent="0" justifyLastLine="0" shrinkToFit="0" readingOrder="0"/>
    </dxf>
    <dxf>
      <alignment horizontal="justify" textRotation="0" wrapText="1" indent="0" justifyLastLine="0" shrinkToFit="0" readingOrder="0"/>
    </dxf>
    <dxf>
      <alignment horizontal="center" vertical="center" textRotation="0" wrapText="1" indent="0" justifyLastLine="0" shrinkToFit="0" readingOrder="0"/>
    </dxf>
    <dxf>
      <alignment horizontal="center" textRotation="0" indent="0" justifyLastLine="0" shrinkToFit="0" readingOrder="0"/>
    </dxf>
    <dxf>
      <font>
        <color rgb="FF9C0006"/>
      </font>
      <fill>
        <patternFill>
          <bgColor rgb="FFFFC7CE"/>
        </patternFill>
      </fill>
    </dxf>
    <dxf>
      <alignment horizontal="justify" vertical="center" textRotation="0" wrapText="1"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2" name="Tabla3" displayName="Tabla3" ref="A3:B8" totalsRowShown="0" headerRowDxfId="57">
  <autoFilter ref="A3:B8"/>
  <tableColumns count="2">
    <tableColumn id="1" name="Orden" dataDxfId="56"/>
    <tableColumn id="2" name="Observaciones Generales" dataDxfId="55"/>
  </tableColumns>
  <tableStyleInfo name="TableStyleMedium7" showFirstColumn="0" showLastColumn="0" showRowStripes="1" showColumnStripes="0"/>
</table>
</file>

<file path=xl/tables/table2.xml><?xml version="1.0" encoding="utf-8"?>
<table xmlns="http://schemas.openxmlformats.org/spreadsheetml/2006/main" id="1" name="Tabla2" displayName="Tabla2" ref="A1:D36" totalsRowShown="0" headerRowDxfId="53">
  <autoFilter ref="A1:D36"/>
  <tableColumns count="4">
    <tableColumn id="1" name="Orden" dataDxfId="52"/>
    <tableColumn id="2" name="Variables" dataDxfId="51"/>
    <tableColumn id="3" name="Definición" dataDxfId="50"/>
    <tableColumn id="4" name="Observaciones del Estado"/>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34"/>
  <sheetViews>
    <sheetView topLeftCell="A2" zoomScaleNormal="100" workbookViewId="0">
      <selection activeCell="B1" sqref="B1"/>
    </sheetView>
  </sheetViews>
  <sheetFormatPr baseColWidth="10" defaultColWidth="0" defaultRowHeight="15" zeroHeight="1" x14ac:dyDescent="0.25"/>
  <cols>
    <col min="1" max="1" width="11.42578125" customWidth="1"/>
    <col min="2" max="2" width="80.5703125" customWidth="1"/>
    <col min="3" max="16384" width="11.42578125" hidden="1"/>
  </cols>
  <sheetData>
    <row r="1" spans="1:2" ht="75" x14ac:dyDescent="0.25">
      <c r="A1" s="30" t="s">
        <v>114</v>
      </c>
      <c r="B1" s="29" t="s">
        <v>115</v>
      </c>
    </row>
    <row r="2" spans="1:2" x14ac:dyDescent="0.25"/>
    <row r="3" spans="1:2" x14ac:dyDescent="0.25">
      <c r="A3" s="22" t="s">
        <v>65</v>
      </c>
      <c r="B3" s="22" t="s">
        <v>116</v>
      </c>
    </row>
    <row r="4" spans="1:2" ht="75" x14ac:dyDescent="0.25">
      <c r="A4" s="28">
        <v>1</v>
      </c>
      <c r="B4" s="23" t="s">
        <v>117</v>
      </c>
    </row>
    <row r="5" spans="1:2" ht="45" x14ac:dyDescent="0.25">
      <c r="A5" s="28">
        <v>2</v>
      </c>
      <c r="B5" s="23" t="s">
        <v>118</v>
      </c>
    </row>
    <row r="6" spans="1:2" ht="120" x14ac:dyDescent="0.25">
      <c r="A6" s="28">
        <v>3</v>
      </c>
      <c r="B6" s="23" t="s">
        <v>119</v>
      </c>
    </row>
    <row r="7" spans="1:2" ht="75" x14ac:dyDescent="0.25">
      <c r="A7" s="28">
        <v>4</v>
      </c>
      <c r="B7" s="23" t="s">
        <v>120</v>
      </c>
    </row>
    <row r="8" spans="1:2" ht="45" x14ac:dyDescent="0.25">
      <c r="A8" s="28">
        <v>5</v>
      </c>
      <c r="B8" s="23" t="s">
        <v>121</v>
      </c>
    </row>
    <row r="9" spans="1:2" hidden="1" x14ac:dyDescent="0.25">
      <c r="A9" s="28"/>
      <c r="B9" s="23"/>
    </row>
    <row r="10" spans="1:2" hidden="1" x14ac:dyDescent="0.25">
      <c r="A10" s="28"/>
      <c r="B10" s="23"/>
    </row>
    <row r="11" spans="1:2" hidden="1" x14ac:dyDescent="0.25">
      <c r="A11" s="28"/>
      <c r="B11" s="23"/>
    </row>
    <row r="12" spans="1:2" hidden="1" x14ac:dyDescent="0.25">
      <c r="A12" s="28"/>
      <c r="B12" s="23"/>
    </row>
    <row r="13" spans="1:2" hidden="1" x14ac:dyDescent="0.25">
      <c r="A13" s="28"/>
      <c r="B13" s="23"/>
    </row>
    <row r="14" spans="1:2" hidden="1" x14ac:dyDescent="0.25">
      <c r="A14" s="28"/>
      <c r="B14" s="23"/>
    </row>
    <row r="15" spans="1:2" hidden="1" x14ac:dyDescent="0.25">
      <c r="A15" s="28"/>
      <c r="B15" s="23"/>
    </row>
    <row r="16" spans="1:2" hidden="1" x14ac:dyDescent="0.25">
      <c r="A16" s="28"/>
      <c r="B16" s="23"/>
    </row>
    <row r="17" spans="1:2" hidden="1" x14ac:dyDescent="0.25">
      <c r="A17" s="28"/>
      <c r="B17" s="23"/>
    </row>
    <row r="18" spans="1:2" hidden="1" x14ac:dyDescent="0.25">
      <c r="A18" s="28"/>
      <c r="B18" s="23"/>
    </row>
    <row r="19" spans="1:2" hidden="1" x14ac:dyDescent="0.25">
      <c r="A19" s="28"/>
      <c r="B19" s="23"/>
    </row>
    <row r="20" spans="1:2" hidden="1" x14ac:dyDescent="0.25">
      <c r="A20" s="28"/>
      <c r="B20" s="23"/>
    </row>
    <row r="21" spans="1:2" hidden="1" x14ac:dyDescent="0.25">
      <c r="A21" s="28"/>
      <c r="B21" s="23"/>
    </row>
    <row r="22" spans="1:2" hidden="1" x14ac:dyDescent="0.25">
      <c r="A22" s="28"/>
      <c r="B22" s="23"/>
    </row>
    <row r="23" spans="1:2" hidden="1" x14ac:dyDescent="0.25">
      <c r="A23" s="28"/>
      <c r="B23" s="23"/>
    </row>
    <row r="24" spans="1:2" hidden="1" x14ac:dyDescent="0.25">
      <c r="A24" s="28"/>
      <c r="B24" s="23"/>
    </row>
    <row r="25" spans="1:2" hidden="1" x14ac:dyDescent="0.25">
      <c r="A25" s="28"/>
      <c r="B25" s="23"/>
    </row>
    <row r="26" spans="1:2" hidden="1" x14ac:dyDescent="0.25">
      <c r="A26" s="28"/>
      <c r="B26" s="23"/>
    </row>
    <row r="27" spans="1:2" hidden="1" x14ac:dyDescent="0.25">
      <c r="A27" s="28"/>
      <c r="B27" s="23"/>
    </row>
    <row r="28" spans="1:2" hidden="1" x14ac:dyDescent="0.25">
      <c r="A28" s="28"/>
      <c r="B28" s="23"/>
    </row>
    <row r="29" spans="1:2" hidden="1" x14ac:dyDescent="0.25">
      <c r="A29" s="28"/>
      <c r="B29" s="23"/>
    </row>
    <row r="30" spans="1:2" hidden="1" x14ac:dyDescent="0.25">
      <c r="A30" s="28"/>
      <c r="B30" s="23"/>
    </row>
    <row r="31" spans="1:2" hidden="1" x14ac:dyDescent="0.25">
      <c r="A31" s="28"/>
      <c r="B31" s="23"/>
    </row>
    <row r="32" spans="1:2" hidden="1" x14ac:dyDescent="0.25">
      <c r="A32" s="28"/>
      <c r="B32" s="23"/>
    </row>
    <row r="33" spans="1:2" hidden="1" x14ac:dyDescent="0.25">
      <c r="A33" s="28"/>
      <c r="B33" s="23"/>
    </row>
    <row r="34" spans="1:2" hidden="1" x14ac:dyDescent="0.25">
      <c r="A34" s="28"/>
      <c r="B34" s="23"/>
    </row>
  </sheetData>
  <sheetProtection password="C430" sheet="1" objects="1" scenarios="1"/>
  <pageMargins left="0.7" right="0.7" top="0.75" bottom="0.75" header="0.3" footer="0.3"/>
  <pageSetup scale="98"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D36"/>
  <sheetViews>
    <sheetView view="pageBreakPreview" topLeftCell="A28" zoomScale="60" zoomScaleNormal="100" workbookViewId="0">
      <selection activeCell="B31" sqref="B31:C36"/>
    </sheetView>
  </sheetViews>
  <sheetFormatPr baseColWidth="10" defaultColWidth="0" defaultRowHeight="15" zeroHeight="1" x14ac:dyDescent="0.25"/>
  <cols>
    <col min="1" max="1" width="7.7109375" style="21" customWidth="1"/>
    <col min="2" max="2" width="42.7109375" style="27" customWidth="1"/>
    <col min="3" max="3" width="61.28515625" style="8" customWidth="1"/>
    <col min="4" max="4" width="41.28515625" customWidth="1"/>
    <col min="5" max="16384" width="11.42578125" hidden="1"/>
  </cols>
  <sheetData>
    <row r="1" spans="1:4" s="22" customFormat="1" x14ac:dyDescent="0.25">
      <c r="A1" s="21" t="s">
        <v>65</v>
      </c>
      <c r="B1" s="1" t="s">
        <v>3</v>
      </c>
      <c r="C1" s="21" t="s">
        <v>66</v>
      </c>
      <c r="D1" s="22" t="s">
        <v>6</v>
      </c>
    </row>
    <row r="2" spans="1:4" ht="45" x14ac:dyDescent="0.25">
      <c r="A2" s="21">
        <v>1</v>
      </c>
      <c r="B2" s="23" t="s">
        <v>67</v>
      </c>
      <c r="C2" s="23" t="s">
        <v>68</v>
      </c>
    </row>
    <row r="3" spans="1:4" ht="60" x14ac:dyDescent="0.25">
      <c r="A3" s="21">
        <v>2</v>
      </c>
      <c r="B3" s="23" t="s">
        <v>69</v>
      </c>
      <c r="C3" s="23" t="s">
        <v>70</v>
      </c>
    </row>
    <row r="4" spans="1:4" ht="60" x14ac:dyDescent="0.25">
      <c r="A4" s="21">
        <v>3</v>
      </c>
      <c r="B4" s="24" t="s">
        <v>12</v>
      </c>
      <c r="C4" s="23" t="s">
        <v>71</v>
      </c>
    </row>
    <row r="5" spans="1:4" ht="30" x14ac:dyDescent="0.25">
      <c r="A5" s="21">
        <v>4</v>
      </c>
      <c r="B5" s="24" t="s">
        <v>13</v>
      </c>
      <c r="C5" s="23" t="s">
        <v>72</v>
      </c>
    </row>
    <row r="6" spans="1:4" ht="30" x14ac:dyDescent="0.25">
      <c r="A6" s="21">
        <v>5</v>
      </c>
      <c r="B6" s="25" t="s">
        <v>73</v>
      </c>
      <c r="C6" s="23" t="s">
        <v>74</v>
      </c>
    </row>
    <row r="7" spans="1:4" ht="30" x14ac:dyDescent="0.25">
      <c r="A7" s="21">
        <v>6</v>
      </c>
      <c r="B7" s="25" t="s">
        <v>75</v>
      </c>
      <c r="C7" s="23" t="s">
        <v>76</v>
      </c>
    </row>
    <row r="8" spans="1:4" ht="30" x14ac:dyDescent="0.25">
      <c r="A8" s="21">
        <v>7</v>
      </c>
      <c r="B8" s="25" t="s">
        <v>77</v>
      </c>
      <c r="C8" s="23" t="s">
        <v>78</v>
      </c>
    </row>
    <row r="9" spans="1:4" ht="45" x14ac:dyDescent="0.25">
      <c r="A9" s="21">
        <v>8</v>
      </c>
      <c r="B9" s="23" t="s">
        <v>79</v>
      </c>
      <c r="C9" s="23" t="s">
        <v>80</v>
      </c>
    </row>
    <row r="10" spans="1:4" ht="60" x14ac:dyDescent="0.25">
      <c r="A10" s="21">
        <v>9</v>
      </c>
      <c r="B10" s="24" t="s">
        <v>17</v>
      </c>
      <c r="C10" s="23" t="s">
        <v>81</v>
      </c>
    </row>
    <row r="11" spans="1:4" ht="60" x14ac:dyDescent="0.25">
      <c r="A11" s="21">
        <v>10</v>
      </c>
      <c r="B11" s="24" t="s">
        <v>18</v>
      </c>
      <c r="C11" s="23" t="s">
        <v>82</v>
      </c>
    </row>
    <row r="12" spans="1:4" ht="30" x14ac:dyDescent="0.25">
      <c r="A12" s="21">
        <v>11</v>
      </c>
      <c r="B12" s="24" t="s">
        <v>83</v>
      </c>
      <c r="C12" s="23" t="s">
        <v>84</v>
      </c>
    </row>
    <row r="13" spans="1:4" ht="30" x14ac:dyDescent="0.25">
      <c r="A13" s="21">
        <v>12</v>
      </c>
      <c r="B13" s="24" t="s">
        <v>85</v>
      </c>
      <c r="C13" s="23" t="s">
        <v>86</v>
      </c>
    </row>
    <row r="14" spans="1:4" ht="45" x14ac:dyDescent="0.25">
      <c r="A14" s="21">
        <v>13</v>
      </c>
      <c r="B14" s="24" t="s">
        <v>87</v>
      </c>
      <c r="C14" s="23" t="s">
        <v>88</v>
      </c>
    </row>
    <row r="15" spans="1:4" ht="45" x14ac:dyDescent="0.25">
      <c r="A15" s="21">
        <v>14</v>
      </c>
      <c r="B15" s="23" t="s">
        <v>89</v>
      </c>
      <c r="C15" s="23" t="s">
        <v>90</v>
      </c>
    </row>
    <row r="16" spans="1:4" ht="45" x14ac:dyDescent="0.25">
      <c r="A16" s="21">
        <v>15</v>
      </c>
      <c r="B16" s="24" t="s">
        <v>91</v>
      </c>
      <c r="C16" s="23" t="s">
        <v>92</v>
      </c>
    </row>
    <row r="17" spans="1:3" ht="45" x14ac:dyDescent="0.25">
      <c r="A17" s="21">
        <v>16</v>
      </c>
      <c r="B17" s="23" t="s">
        <v>93</v>
      </c>
      <c r="C17" s="23" t="s">
        <v>94</v>
      </c>
    </row>
    <row r="18" spans="1:3" ht="30" x14ac:dyDescent="0.25">
      <c r="A18" s="21">
        <v>17</v>
      </c>
      <c r="B18" s="23" t="s">
        <v>22</v>
      </c>
      <c r="C18" s="23" t="s">
        <v>95</v>
      </c>
    </row>
    <row r="19" spans="1:3" ht="30" x14ac:dyDescent="0.25">
      <c r="A19" s="21">
        <v>18</v>
      </c>
      <c r="B19" s="23" t="s">
        <v>23</v>
      </c>
      <c r="C19" s="23" t="s">
        <v>96</v>
      </c>
    </row>
    <row r="20" spans="1:3" ht="30" x14ac:dyDescent="0.25">
      <c r="A20" s="21">
        <v>19</v>
      </c>
      <c r="B20" s="23" t="s">
        <v>26</v>
      </c>
      <c r="C20" s="23" t="s">
        <v>97</v>
      </c>
    </row>
    <row r="21" spans="1:3" ht="30" x14ac:dyDescent="0.25">
      <c r="A21" s="21">
        <v>20</v>
      </c>
      <c r="B21" s="23" t="s">
        <v>29</v>
      </c>
      <c r="C21" s="23" t="s">
        <v>98</v>
      </c>
    </row>
    <row r="22" spans="1:3" ht="30" x14ac:dyDescent="0.25">
      <c r="A22" s="21">
        <v>21</v>
      </c>
      <c r="B22" s="23" t="s">
        <v>30</v>
      </c>
      <c r="C22" s="23" t="s">
        <v>99</v>
      </c>
    </row>
    <row r="23" spans="1:3" ht="30" x14ac:dyDescent="0.25">
      <c r="A23" s="21">
        <v>22</v>
      </c>
      <c r="B23" s="23" t="s">
        <v>34</v>
      </c>
      <c r="C23" s="23" t="s">
        <v>100</v>
      </c>
    </row>
    <row r="24" spans="1:3" ht="30" x14ac:dyDescent="0.25">
      <c r="A24" s="21">
        <v>23</v>
      </c>
      <c r="B24" s="23" t="s">
        <v>33</v>
      </c>
      <c r="C24" s="23" t="s">
        <v>101</v>
      </c>
    </row>
    <row r="25" spans="1:3" ht="30" x14ac:dyDescent="0.25">
      <c r="A25" s="21">
        <v>24</v>
      </c>
      <c r="B25" s="23" t="s">
        <v>37</v>
      </c>
      <c r="C25" s="23" t="s">
        <v>102</v>
      </c>
    </row>
    <row r="26" spans="1:3" ht="30" x14ac:dyDescent="0.25">
      <c r="A26" s="21">
        <v>25</v>
      </c>
      <c r="B26" s="23" t="s">
        <v>38</v>
      </c>
      <c r="C26" s="23" t="s">
        <v>103</v>
      </c>
    </row>
    <row r="27" spans="1:3" ht="30" x14ac:dyDescent="0.25">
      <c r="A27" s="21">
        <v>26</v>
      </c>
      <c r="B27" s="23" t="s">
        <v>41</v>
      </c>
      <c r="C27" s="23" t="s">
        <v>104</v>
      </c>
    </row>
    <row r="28" spans="1:3" ht="30" x14ac:dyDescent="0.25">
      <c r="A28" s="21">
        <v>27</v>
      </c>
      <c r="B28" s="23" t="s">
        <v>42</v>
      </c>
      <c r="C28" s="23" t="s">
        <v>105</v>
      </c>
    </row>
    <row r="29" spans="1:3" ht="30" x14ac:dyDescent="0.25">
      <c r="A29" s="21">
        <v>28</v>
      </c>
      <c r="B29" s="23" t="s">
        <v>45</v>
      </c>
      <c r="C29" s="23" t="s">
        <v>106</v>
      </c>
    </row>
    <row r="30" spans="1:3" ht="30" x14ac:dyDescent="0.25">
      <c r="A30" s="21">
        <v>29</v>
      </c>
      <c r="B30" s="23" t="s">
        <v>46</v>
      </c>
      <c r="C30" s="23" t="s">
        <v>107</v>
      </c>
    </row>
    <row r="31" spans="1:3" ht="30" x14ac:dyDescent="0.25">
      <c r="A31" s="21">
        <v>30</v>
      </c>
      <c r="B31" s="23" t="s">
        <v>49</v>
      </c>
      <c r="C31" s="23" t="s">
        <v>108</v>
      </c>
    </row>
    <row r="32" spans="1:3" ht="30" x14ac:dyDescent="0.25">
      <c r="A32" s="21">
        <v>31</v>
      </c>
      <c r="B32" s="23" t="s">
        <v>52</v>
      </c>
      <c r="C32" s="23" t="s">
        <v>109</v>
      </c>
    </row>
    <row r="33" spans="1:3" ht="30" x14ac:dyDescent="0.25">
      <c r="A33" s="21">
        <v>32</v>
      </c>
      <c r="B33" s="23" t="s">
        <v>53</v>
      </c>
      <c r="C33" s="23" t="s">
        <v>110</v>
      </c>
    </row>
    <row r="34" spans="1:3" ht="75" x14ac:dyDescent="0.25">
      <c r="A34" s="21">
        <v>33</v>
      </c>
      <c r="B34" s="23" t="s">
        <v>56</v>
      </c>
      <c r="C34" s="26" t="s">
        <v>111</v>
      </c>
    </row>
    <row r="35" spans="1:3" ht="76.150000000000006" customHeight="1" x14ac:dyDescent="0.25">
      <c r="A35" s="21">
        <v>34</v>
      </c>
      <c r="B35" s="23" t="s">
        <v>57</v>
      </c>
      <c r="C35" s="26" t="s">
        <v>112</v>
      </c>
    </row>
    <row r="36" spans="1:3" ht="30" x14ac:dyDescent="0.25">
      <c r="A36" s="21">
        <v>35</v>
      </c>
      <c r="B36" s="23" t="s">
        <v>60</v>
      </c>
      <c r="C36" s="23" t="s">
        <v>113</v>
      </c>
    </row>
  </sheetData>
  <sheetProtection password="C430" sheet="1" objects="1" scenarios="1"/>
  <conditionalFormatting sqref="B2:B36">
    <cfRule type="duplicateValues" dxfId="54" priority="1"/>
  </conditionalFormatting>
  <pageMargins left="0.70866141732283472" right="0.70866141732283472" top="0.74803149606299213" bottom="0.74803149606299213" header="0.31496062992125984" footer="0.31496062992125984"/>
  <pageSetup scale="51" orientation="portrait" r:id="rId1"/>
  <colBreaks count="1" manualBreakCount="1">
    <brk id="3" max="35" man="1"/>
  </col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U37"/>
  <sheetViews>
    <sheetView tabSelected="1" zoomScale="60" zoomScaleNormal="60" zoomScalePageLayoutView="55" workbookViewId="0">
      <selection activeCell="F6" sqref="F6:F7"/>
    </sheetView>
  </sheetViews>
  <sheetFormatPr baseColWidth="10" defaultColWidth="0" defaultRowHeight="15" zeroHeight="1" x14ac:dyDescent="0.25"/>
  <cols>
    <col min="1" max="1" width="11.5703125" style="5" customWidth="1"/>
    <col min="2" max="2" width="27.7109375" style="5" customWidth="1"/>
    <col min="3" max="3" width="44.42578125" style="5" hidden="1" customWidth="1"/>
    <col min="4" max="4" width="44.42578125" style="5" customWidth="1"/>
    <col min="5" max="5" width="15.85546875" style="20" customWidth="1"/>
    <col min="6" max="6" width="15.85546875" style="5" customWidth="1"/>
    <col min="7" max="7" width="15.85546875" style="20" customWidth="1"/>
    <col min="8" max="16" width="15.85546875" style="5" customWidth="1"/>
    <col min="17" max="17" width="88.28515625" style="10" customWidth="1"/>
    <col min="18" max="20" width="61.28515625" style="10" customWidth="1"/>
    <col min="21" max="21" width="73.28515625" style="5" hidden="1" customWidth="1"/>
    <col min="22" max="16384" width="11.5703125" style="5" hidden="1"/>
  </cols>
  <sheetData>
    <row r="1" spans="1:21" ht="20.25" customHeight="1" x14ac:dyDescent="0.25">
      <c r="A1" s="63" t="s">
        <v>155</v>
      </c>
      <c r="E1" s="32"/>
    </row>
    <row r="2" spans="1:21" s="1" customFormat="1" x14ac:dyDescent="0.25">
      <c r="A2" s="106" t="s">
        <v>0</v>
      </c>
      <c r="B2" s="106" t="s">
        <v>1</v>
      </c>
      <c r="C2" s="106" t="s">
        <v>2</v>
      </c>
      <c r="D2" s="106" t="s">
        <v>3</v>
      </c>
      <c r="E2" s="107" t="s">
        <v>4</v>
      </c>
      <c r="F2" s="107"/>
      <c r="G2" s="107"/>
      <c r="H2" s="108"/>
      <c r="I2" s="107" t="s">
        <v>198</v>
      </c>
      <c r="J2" s="107"/>
      <c r="K2" s="107"/>
      <c r="L2" s="108"/>
      <c r="M2" s="107" t="s">
        <v>209</v>
      </c>
      <c r="N2" s="107"/>
      <c r="O2" s="107"/>
      <c r="P2" s="108"/>
      <c r="Q2" s="111" t="s">
        <v>5</v>
      </c>
      <c r="R2" s="64"/>
      <c r="S2" s="64"/>
      <c r="T2" s="64" t="s">
        <v>6</v>
      </c>
    </row>
    <row r="3" spans="1:21" s="1" customFormat="1" ht="46.15" customHeight="1" thickBot="1" x14ac:dyDescent="0.3">
      <c r="A3" s="106"/>
      <c r="B3" s="106"/>
      <c r="C3" s="106"/>
      <c r="D3" s="106"/>
      <c r="E3" s="31" t="s">
        <v>7</v>
      </c>
      <c r="F3" s="3" t="s">
        <v>8</v>
      </c>
      <c r="G3" s="13" t="s">
        <v>61</v>
      </c>
      <c r="H3" s="2" t="s">
        <v>62</v>
      </c>
      <c r="I3" s="2" t="s">
        <v>7</v>
      </c>
      <c r="J3" s="3" t="s">
        <v>8</v>
      </c>
      <c r="K3" s="13" t="s">
        <v>61</v>
      </c>
      <c r="L3" s="2" t="s">
        <v>62</v>
      </c>
      <c r="M3" s="2" t="s">
        <v>7</v>
      </c>
      <c r="N3" s="3" t="s">
        <v>8</v>
      </c>
      <c r="O3" s="13" t="s">
        <v>61</v>
      </c>
      <c r="P3" s="2" t="s">
        <v>62</v>
      </c>
      <c r="Q3" s="111"/>
      <c r="R3" s="64" t="s">
        <v>63</v>
      </c>
      <c r="S3" s="64" t="s">
        <v>64</v>
      </c>
      <c r="T3" s="64"/>
    </row>
    <row r="4" spans="1:21" ht="157.15" customHeight="1" x14ac:dyDescent="0.25">
      <c r="A4" s="102" t="s">
        <v>9</v>
      </c>
      <c r="B4" s="105" t="s">
        <v>10</v>
      </c>
      <c r="C4" s="105" t="s">
        <v>11</v>
      </c>
      <c r="D4" s="4" t="s">
        <v>12</v>
      </c>
      <c r="E4" s="12">
        <v>0</v>
      </c>
      <c r="F4" s="81" t="str">
        <f>IFERROR((E4/E5),"")</f>
        <v/>
      </c>
      <c r="G4" s="12">
        <v>0</v>
      </c>
      <c r="H4" s="109"/>
      <c r="I4" s="12">
        <v>3509</v>
      </c>
      <c r="J4" s="81">
        <f t="shared" ref="J4" si="0">IFERROR((I4/I5),"")</f>
        <v>0.83368971252078883</v>
      </c>
      <c r="K4" s="71"/>
      <c r="L4" s="84" t="str">
        <f>IFERROR((K4/K5),"")</f>
        <v/>
      </c>
      <c r="M4" s="71">
        <v>7935</v>
      </c>
      <c r="N4" s="81">
        <f>IFERROR((M4/M5),"")</f>
        <v>0.83315833683326335</v>
      </c>
      <c r="O4" s="71"/>
      <c r="P4" s="81" t="str">
        <f>IFERROR((O4/O5),"")</f>
        <v/>
      </c>
      <c r="Q4" s="75" t="str">
        <f>IF(AND(O4="",O5=""),"Es necesario registrar los datos correspondientes en la columna 'Valores logro'",CONCATENATE(IF(O4&gt;O5,CONCATENATE("Es necesario que se verifique la información reportada, con el fin de que el resultado del indicador no supere el 100 por ciento. Considere que la variable: ",D4,", no puede reportar un valor mayor al que reporta la variable: ",D5,"."),""),"
",IF(O4&lt;&gt;M4,CONCATENATE("El valor proyectado en la meta de la variable: ",D4,", es ",M4,", sin embargo el logro alcanzado es ",O4,", por favor explique cuales son las causas y los efectos de la diferencia en la variable en las columnas correspondientes"),""),"
",IF(O5&lt;&gt;M5,CONCATENATE("El valor proyectado en la meta de la variable: ",D5,", es ",M5,", sin embargo el logro alcanzado es ",O5,", por favor explique cuales son las causas y los efectos de la diferencia en la variable en las columnas correspondientes"),""),"
",IF(O5&lt;&gt;M6,CONCATENATE("Justifique en el campo de observaciones porque la variable: ",D5, "es diferente a la variable: ",D6,"."),""),""))</f>
        <v>Es necesario registrar los datos correspondientes en la columna 'Valores logro'</v>
      </c>
      <c r="R4" s="77" t="s">
        <v>211</v>
      </c>
      <c r="S4" s="110" t="s">
        <v>212</v>
      </c>
      <c r="T4" s="77" t="s">
        <v>214</v>
      </c>
    </row>
    <row r="5" spans="1:21" ht="157.15" customHeight="1" thickBot="1" x14ac:dyDescent="0.3">
      <c r="A5" s="104"/>
      <c r="B5" s="79"/>
      <c r="C5" s="79"/>
      <c r="D5" s="7" t="s">
        <v>13</v>
      </c>
      <c r="E5" s="11">
        <v>0</v>
      </c>
      <c r="F5" s="82"/>
      <c r="G5" s="11">
        <v>0</v>
      </c>
      <c r="H5" s="83"/>
      <c r="I5" s="11">
        <v>4209</v>
      </c>
      <c r="J5" s="85"/>
      <c r="K5" s="72"/>
      <c r="L5" s="82"/>
      <c r="M5" s="72">
        <v>9524</v>
      </c>
      <c r="N5" s="82"/>
      <c r="O5" s="72"/>
      <c r="P5" s="82"/>
      <c r="Q5" s="76"/>
      <c r="R5" s="78"/>
      <c r="S5" s="93"/>
      <c r="T5" s="78"/>
      <c r="U5" s="8"/>
    </row>
    <row r="6" spans="1:21" ht="157.15" customHeight="1" x14ac:dyDescent="0.25">
      <c r="A6" s="102" t="s">
        <v>14</v>
      </c>
      <c r="B6" s="105" t="s">
        <v>15</v>
      </c>
      <c r="C6" s="105" t="s">
        <v>16</v>
      </c>
      <c r="D6" s="4" t="s">
        <v>17</v>
      </c>
      <c r="E6" s="12">
        <v>0</v>
      </c>
      <c r="F6" s="81" t="str">
        <f>IFERROR((E6/E7),"")</f>
        <v/>
      </c>
      <c r="G6" s="12">
        <v>0</v>
      </c>
      <c r="H6" s="109"/>
      <c r="I6" s="12">
        <v>4209</v>
      </c>
      <c r="J6" s="109">
        <f t="shared" ref="J6" si="1">IFERROR((I6/I7),"")</f>
        <v>0.86962809917355377</v>
      </c>
      <c r="K6" s="72"/>
      <c r="L6" s="81" t="str">
        <f>IFERROR((K6/K7),"")</f>
        <v/>
      </c>
      <c r="M6" s="72">
        <v>9524</v>
      </c>
      <c r="N6" s="81">
        <f>IFERROR((M6/M7),"")</f>
        <v>0.86953346115219576</v>
      </c>
      <c r="O6" s="72"/>
      <c r="P6" s="109" t="str">
        <f>IFERROR((O6/O7),"")</f>
        <v/>
      </c>
      <c r="Q6" s="98" t="str">
        <f>IF(AND(O6="",O7=""),"Es necesario registrar los datos correspondientes en la columna 'Valores logro'",CONCATENATE(IF(O6&gt;O7,CONCATENATE("Es necesario que se verifique la información reportada, con el fin de que el resultado del indicador no supere el 100 por ciento. Considere que la variable: ",D6,", no puede reportar un valor mayor al que reporta la variable: ",D7,"."),""),"
",IF(O6&lt;&gt;M6,CONCATENATE("El valor proyectado en la meta de la variable: ",D6,", es ",M6,", sin embargo el logro alcanzado es ",O6,", por favor explique cuales son las causas y los efectos de la diferencia en la variable en las columnas correspondientes"),""),"
",IF(O7&lt;&gt;M7,CONCATENATE("El valor proyectado en la meta de la variable: ",D7,", es ",M7,", sin embargo el logro alcanzado es ",O7,", por favor explique cuales son las causas y los efectos de la diferencia en la variable en las columnas correspondientes"),""),"
",IF(AND(M5&lt;&gt;0,OR(O6=0,O7=0)),CONCATENATE("Por favor explique en el campo de observaciones la razón por la que alguna de las variables del indicador: ",B6,", es igual a cero, aún cuando en el indicador: ",B4,", si reporta información."),""),""))</f>
        <v>Es necesario registrar los datos correspondientes en la columna 'Valores logro'</v>
      </c>
      <c r="R6" s="77" t="s">
        <v>211</v>
      </c>
      <c r="S6" s="77" t="s">
        <v>213</v>
      </c>
      <c r="T6" s="77" t="s">
        <v>222</v>
      </c>
    </row>
    <row r="7" spans="1:21" ht="157.15" customHeight="1" thickBot="1" x14ac:dyDescent="0.3">
      <c r="A7" s="103"/>
      <c r="B7" s="79"/>
      <c r="C7" s="79"/>
      <c r="D7" s="7" t="s">
        <v>18</v>
      </c>
      <c r="E7" s="11">
        <v>0</v>
      </c>
      <c r="F7" s="82"/>
      <c r="G7" s="11">
        <v>0</v>
      </c>
      <c r="H7" s="83"/>
      <c r="I7" s="11">
        <v>4840</v>
      </c>
      <c r="J7" s="83"/>
      <c r="K7" s="72"/>
      <c r="L7" s="84"/>
      <c r="M7" s="72">
        <v>10953</v>
      </c>
      <c r="N7" s="82"/>
      <c r="O7" s="72"/>
      <c r="P7" s="83"/>
      <c r="Q7" s="76"/>
      <c r="R7" s="78"/>
      <c r="S7" s="78"/>
      <c r="T7" s="78"/>
    </row>
    <row r="8" spans="1:21" ht="157.15" customHeight="1" x14ac:dyDescent="0.25">
      <c r="A8" s="103"/>
      <c r="B8" s="79" t="s">
        <v>199</v>
      </c>
      <c r="C8" s="79" t="s">
        <v>200</v>
      </c>
      <c r="D8" s="65" t="s">
        <v>83</v>
      </c>
      <c r="E8" s="67"/>
      <c r="F8" s="113"/>
      <c r="G8" s="68"/>
      <c r="H8" s="113"/>
      <c r="I8" s="11">
        <v>46307</v>
      </c>
      <c r="J8" s="83">
        <f t="shared" ref="J8" si="2">IFERROR((I8/I9),"")</f>
        <v>0.79992744735614707</v>
      </c>
      <c r="K8" s="72"/>
      <c r="L8" s="81" t="str">
        <f>IFERROR((K8/K9),"")</f>
        <v/>
      </c>
      <c r="M8" s="67"/>
      <c r="N8" s="113"/>
      <c r="O8" s="67"/>
      <c r="P8" s="113"/>
      <c r="Q8" s="98"/>
      <c r="R8" s="90"/>
      <c r="S8" s="92"/>
      <c r="T8" s="86"/>
    </row>
    <row r="9" spans="1:21" ht="157.15" customHeight="1" thickBot="1" x14ac:dyDescent="0.3">
      <c r="A9" s="103"/>
      <c r="B9" s="79"/>
      <c r="C9" s="79"/>
      <c r="D9" s="65" t="s">
        <v>85</v>
      </c>
      <c r="E9" s="67"/>
      <c r="F9" s="113"/>
      <c r="G9" s="68"/>
      <c r="H9" s="113"/>
      <c r="I9" s="11">
        <v>57889</v>
      </c>
      <c r="J9" s="83"/>
      <c r="K9" s="72"/>
      <c r="L9" s="84"/>
      <c r="M9" s="67"/>
      <c r="N9" s="113"/>
      <c r="O9" s="67"/>
      <c r="P9" s="113"/>
      <c r="Q9" s="76"/>
      <c r="R9" s="91"/>
      <c r="S9" s="93"/>
      <c r="T9" s="87"/>
    </row>
    <row r="10" spans="1:21" ht="157.15" customHeight="1" x14ac:dyDescent="0.25">
      <c r="A10" s="103"/>
      <c r="B10" s="79" t="s">
        <v>201</v>
      </c>
      <c r="C10" s="79" t="s">
        <v>202</v>
      </c>
      <c r="D10" s="65" t="s">
        <v>87</v>
      </c>
      <c r="E10" s="67"/>
      <c r="F10" s="113"/>
      <c r="G10" s="68"/>
      <c r="H10" s="113"/>
      <c r="I10" s="11">
        <v>691</v>
      </c>
      <c r="J10" s="83">
        <f t="shared" ref="J10" si="3">IFERROR((I10/I11),"")</f>
        <v>0.13648034761998815</v>
      </c>
      <c r="K10" s="72"/>
      <c r="L10" s="81" t="str">
        <f>IFERROR((K10/K11),"")</f>
        <v/>
      </c>
      <c r="M10" s="67"/>
      <c r="N10" s="113"/>
      <c r="O10" s="67"/>
      <c r="P10" s="113"/>
      <c r="Q10" s="117"/>
      <c r="R10" s="90"/>
      <c r="S10" s="92"/>
      <c r="T10" s="86"/>
    </row>
    <row r="11" spans="1:21" ht="157.15" customHeight="1" thickBot="1" x14ac:dyDescent="0.3">
      <c r="A11" s="103"/>
      <c r="B11" s="79"/>
      <c r="C11" s="79"/>
      <c r="D11" s="65" t="s">
        <v>89</v>
      </c>
      <c r="E11" s="67"/>
      <c r="F11" s="113"/>
      <c r="G11" s="68"/>
      <c r="H11" s="113"/>
      <c r="I11" s="11">
        <v>5063</v>
      </c>
      <c r="J11" s="83"/>
      <c r="K11" s="72"/>
      <c r="L11" s="84"/>
      <c r="M11" s="67"/>
      <c r="N11" s="113"/>
      <c r="O11" s="67"/>
      <c r="P11" s="113"/>
      <c r="Q11" s="118"/>
      <c r="R11" s="91"/>
      <c r="S11" s="93"/>
      <c r="T11" s="87"/>
    </row>
    <row r="12" spans="1:21" ht="157.15" customHeight="1" x14ac:dyDescent="0.25">
      <c r="A12" s="103"/>
      <c r="B12" s="79" t="s">
        <v>203</v>
      </c>
      <c r="C12" s="79" t="s">
        <v>204</v>
      </c>
      <c r="D12" s="65" t="s">
        <v>91</v>
      </c>
      <c r="E12" s="67"/>
      <c r="F12" s="113"/>
      <c r="G12" s="68"/>
      <c r="H12" s="113"/>
      <c r="I12" s="11">
        <v>4285</v>
      </c>
      <c r="J12" s="83">
        <f t="shared" ref="J12" si="4">IFERROR((I12/I13),"")</f>
        <v>0.84633616432944891</v>
      </c>
      <c r="K12" s="72"/>
      <c r="L12" s="81" t="str">
        <f>IFERROR((K12/K13),"")</f>
        <v/>
      </c>
      <c r="M12" s="67"/>
      <c r="N12" s="113"/>
      <c r="O12" s="67"/>
      <c r="P12" s="113"/>
      <c r="Q12" s="117"/>
      <c r="R12" s="73"/>
      <c r="S12" s="119"/>
      <c r="T12" s="86" t="s">
        <v>210</v>
      </c>
    </row>
    <row r="13" spans="1:21" ht="157.15" customHeight="1" thickBot="1" x14ac:dyDescent="0.3">
      <c r="A13" s="103"/>
      <c r="B13" s="79"/>
      <c r="C13" s="79"/>
      <c r="D13" s="65" t="s">
        <v>205</v>
      </c>
      <c r="E13" s="67"/>
      <c r="F13" s="113"/>
      <c r="G13" s="68"/>
      <c r="H13" s="113"/>
      <c r="I13" s="11">
        <v>5063</v>
      </c>
      <c r="J13" s="83"/>
      <c r="K13" s="72"/>
      <c r="L13" s="85"/>
      <c r="M13" s="67"/>
      <c r="N13" s="113"/>
      <c r="O13" s="67"/>
      <c r="P13" s="113"/>
      <c r="Q13" s="118"/>
      <c r="R13" s="73"/>
      <c r="S13" s="119"/>
      <c r="T13" s="87"/>
    </row>
    <row r="14" spans="1:21" ht="157.15" customHeight="1" x14ac:dyDescent="0.25">
      <c r="A14" s="103"/>
      <c r="B14" s="79" t="s">
        <v>206</v>
      </c>
      <c r="C14" s="79" t="s">
        <v>207</v>
      </c>
      <c r="D14" s="65" t="s">
        <v>93</v>
      </c>
      <c r="E14" s="67"/>
      <c r="F14" s="113"/>
      <c r="G14" s="68"/>
      <c r="H14" s="113"/>
      <c r="I14" s="11">
        <v>4285</v>
      </c>
      <c r="J14" s="83">
        <f t="shared" ref="J14" si="5">IFERROR((I14/I15),"")</f>
        <v>0.84633616432944891</v>
      </c>
      <c r="K14" s="72"/>
      <c r="L14" s="81" t="str">
        <f>IFERROR((K14/K15),"")</f>
        <v/>
      </c>
      <c r="M14" s="67"/>
      <c r="N14" s="113"/>
      <c r="O14" s="67"/>
      <c r="P14" s="113"/>
      <c r="Q14" s="117"/>
      <c r="R14" s="90"/>
      <c r="S14" s="92"/>
      <c r="T14" s="112" t="s">
        <v>210</v>
      </c>
    </row>
    <row r="15" spans="1:21" ht="157.15" customHeight="1" thickBot="1" x14ac:dyDescent="0.3">
      <c r="A15" s="104"/>
      <c r="B15" s="80"/>
      <c r="C15" s="80"/>
      <c r="D15" s="66" t="s">
        <v>208</v>
      </c>
      <c r="E15" s="69"/>
      <c r="F15" s="114"/>
      <c r="G15" s="70"/>
      <c r="H15" s="114"/>
      <c r="I15" s="11">
        <v>5063</v>
      </c>
      <c r="J15" s="83"/>
      <c r="K15" s="72"/>
      <c r="L15" s="85"/>
      <c r="M15" s="69"/>
      <c r="N15" s="114"/>
      <c r="O15" s="69"/>
      <c r="P15" s="114"/>
      <c r="Q15" s="118"/>
      <c r="R15" s="91"/>
      <c r="S15" s="93"/>
      <c r="T15" s="97"/>
    </row>
    <row r="16" spans="1:21" ht="157.15" customHeight="1" x14ac:dyDescent="0.25">
      <c r="A16" s="102" t="s">
        <v>19</v>
      </c>
      <c r="B16" s="105" t="s">
        <v>20</v>
      </c>
      <c r="C16" s="105" t="s">
        <v>21</v>
      </c>
      <c r="D16" s="4" t="s">
        <v>22</v>
      </c>
      <c r="E16" s="12">
        <v>0</v>
      </c>
      <c r="F16" s="81">
        <f>IFERROR(((E16/E17)-1),"")</f>
        <v>-1</v>
      </c>
      <c r="G16" s="12">
        <v>0</v>
      </c>
      <c r="H16" s="81">
        <f>IFERROR(((G16/G17)-1),"")</f>
        <v>-1</v>
      </c>
      <c r="I16" s="11">
        <v>4036</v>
      </c>
      <c r="J16" s="83" t="str">
        <f>IFERROR(((I16/I17)-1),"")</f>
        <v/>
      </c>
      <c r="K16" s="72"/>
      <c r="L16" s="81" t="str">
        <f>IFERROR(((K16/K17)-1),"")</f>
        <v/>
      </c>
      <c r="M16" s="72">
        <v>9125</v>
      </c>
      <c r="N16" s="81">
        <f>IFERROR(((M16/M17)-1),"")</f>
        <v>1.2609018830525272</v>
      </c>
      <c r="O16" s="74"/>
      <c r="P16" s="109" t="str">
        <f>IFERROR(((O16/O17)-1),"")</f>
        <v/>
      </c>
      <c r="Q16" s="98" t="str">
        <f>IF(AND(O16="",O17=""),"Es necesario registrar los datos correspondientes en la columna 'Valores logro'",CONCATENATE(IF(AND(O5&lt;&gt;0,O16=0),CONCATENATE("Por favor explique en el campo de observaciones la razón por la que alguna de las variables del indicador: ",B16,", es igual a cero, aún cuando en el indicador: ",B4,", si reporta información."),""),"
",IF(O16&lt;&gt;M16,CONCATENATE("El valor proyectado en la meta de la variable: ",D16,", es ",M16,", sin embargo el logro alcanzado es ",O16,", por favor explique cuales son las causas y los efectos de la diferencia en la variable en las columnas correspondientes"),""),"
",IF(O17&lt;&gt;M17,CONCATENATE("El valor proyectado en la meta de la variable: ",D17,", es ",M17," , sin embargo el logro alcanzado es ",O17,", por favor explique cuales son las causas y los efectos de la diferencia en la variable en las columnas correspondientes"),""),""))</f>
        <v>Es necesario registrar los datos correspondientes en la columna 'Valores logro'</v>
      </c>
      <c r="R16" s="77" t="s">
        <v>211</v>
      </c>
      <c r="S16" s="77" t="s">
        <v>221</v>
      </c>
      <c r="T16" s="77" t="s">
        <v>223</v>
      </c>
    </row>
    <row r="17" spans="1:21" ht="157.15" customHeight="1" thickBot="1" x14ac:dyDescent="0.3">
      <c r="A17" s="103"/>
      <c r="B17" s="79"/>
      <c r="C17" s="79"/>
      <c r="D17" s="7" t="s">
        <v>23</v>
      </c>
      <c r="E17" s="11">
        <v>2199</v>
      </c>
      <c r="F17" s="82"/>
      <c r="G17" s="14">
        <v>2199</v>
      </c>
      <c r="H17" s="82"/>
      <c r="I17" s="11">
        <v>0</v>
      </c>
      <c r="J17" s="83"/>
      <c r="K17" s="72"/>
      <c r="L17" s="85"/>
      <c r="M17" s="72">
        <v>4036</v>
      </c>
      <c r="N17" s="82"/>
      <c r="O17" s="72"/>
      <c r="P17" s="83"/>
      <c r="Q17" s="76"/>
      <c r="R17" s="78"/>
      <c r="S17" s="78"/>
      <c r="T17" s="78"/>
    </row>
    <row r="18" spans="1:21" ht="157.15" customHeight="1" x14ac:dyDescent="0.25">
      <c r="A18" s="103"/>
      <c r="B18" s="79" t="s">
        <v>24</v>
      </c>
      <c r="C18" s="79" t="s">
        <v>25</v>
      </c>
      <c r="D18" s="7" t="s">
        <v>26</v>
      </c>
      <c r="E18" s="11">
        <v>0</v>
      </c>
      <c r="F18" s="81" t="str">
        <f>IFERROR((E18/E19),"")</f>
        <v/>
      </c>
      <c r="G18" s="11">
        <v>0</v>
      </c>
      <c r="H18" s="83"/>
      <c r="I18" s="11">
        <v>3431</v>
      </c>
      <c r="J18" s="83">
        <f>IFERROR((I18/I19),"")</f>
        <v>0.85009910802775024</v>
      </c>
      <c r="K18" s="72"/>
      <c r="L18" s="84" t="str">
        <f>IFERROR((K18/K19),"")</f>
        <v/>
      </c>
      <c r="M18" s="72">
        <v>7756</v>
      </c>
      <c r="N18" s="81">
        <f>IFERROR((M18/M19),"")</f>
        <v>0.84997260273972608</v>
      </c>
      <c r="O18" s="72"/>
      <c r="P18" s="83" t="str">
        <f>IFERROR((O18/O19),"")</f>
        <v/>
      </c>
      <c r="Q18" s="75" t="str">
        <f>IF(AND(O18="",O19=""),"Es necesario registrar los datos correspondientes en la columna 'Valores logro'",CONCATENATE(IF(O18&gt;O19,CONCATENATE("Es necesario que se verifique la información reportada, con el fin de que el resultado del indicador no supere el 100 por ciento. Considere que la variable: ",D18,", no puede reportar un valor mayor al que reporta la variable: ",D19,"."),""),"
",IF(O18&lt;&gt;M18,CONCATENATE("El valor proyectado en la meta de la variable: ",D18,", es ",M18,", sin embargo el logro alcanzado es ",O18,", por favor explique cuales son las causas y los efectos de la diferencia en la variable en las columnas correspondientes"),""),"
",IF(O19&lt;&gt;M19,CONCATENATE("El valor proyectado en la meta de la variable: ",D19,", es ",M19,", sin embargo el logro alcanzado es ",O19,", por favor explique cuales son las causas y los efectos de la diferencia en la variable en las columnas correspondientes"),""),"
",IF(AND(O5&lt;&gt;0,O19=0),CONCATENATE("Por favor justifique en el campo de observaciones, cual es la razón por la que la variable: ",D19,", es igual a cero, sin embargo el indicador: ",B4, ", si reporta resultados"),""),""))</f>
        <v>Es necesario registrar los datos correspondientes en la columna 'Valores logro'</v>
      </c>
      <c r="R18" s="77" t="s">
        <v>226</v>
      </c>
      <c r="S18" s="77" t="s">
        <v>225</v>
      </c>
      <c r="T18" s="77" t="s">
        <v>224</v>
      </c>
    </row>
    <row r="19" spans="1:21" ht="157.15" customHeight="1" thickBot="1" x14ac:dyDescent="0.3">
      <c r="A19" s="103"/>
      <c r="B19" s="79"/>
      <c r="C19" s="79"/>
      <c r="D19" s="7" t="s">
        <v>22</v>
      </c>
      <c r="E19" s="14">
        <v>0</v>
      </c>
      <c r="F19" s="82"/>
      <c r="G19" s="14">
        <v>0</v>
      </c>
      <c r="H19" s="83"/>
      <c r="I19" s="11">
        <v>4036</v>
      </c>
      <c r="J19" s="83"/>
      <c r="K19" s="72"/>
      <c r="L19" s="85"/>
      <c r="M19" s="72">
        <v>9125</v>
      </c>
      <c r="N19" s="82"/>
      <c r="O19" s="72"/>
      <c r="P19" s="83"/>
      <c r="Q19" s="76"/>
      <c r="R19" s="78"/>
      <c r="S19" s="78"/>
      <c r="T19" s="78"/>
    </row>
    <row r="20" spans="1:21" ht="157.15" customHeight="1" x14ac:dyDescent="0.25">
      <c r="A20" s="103"/>
      <c r="B20" s="79" t="s">
        <v>27</v>
      </c>
      <c r="C20" s="79" t="s">
        <v>28</v>
      </c>
      <c r="D20" s="7" t="s">
        <v>29</v>
      </c>
      <c r="E20" s="11">
        <v>1269</v>
      </c>
      <c r="F20" s="81">
        <f>IFERROR(((E20/E21)-1),"")</f>
        <v>-7.0329670329670302E-2</v>
      </c>
      <c r="G20" s="11">
        <v>1254</v>
      </c>
      <c r="H20" s="81">
        <f>IFERROR(((G20/G21)-1),"")</f>
        <v>-8.1318681318681363E-2</v>
      </c>
      <c r="I20" s="11">
        <v>1451</v>
      </c>
      <c r="J20" s="83">
        <f>IFERROR(((I20/I21)-1),"")</f>
        <v>0.14342001576044128</v>
      </c>
      <c r="K20" s="72"/>
      <c r="L20" s="81" t="str">
        <f>IFERROR(((K20/K21)-1),"")</f>
        <v/>
      </c>
      <c r="M20" s="72">
        <v>1632</v>
      </c>
      <c r="N20" s="81">
        <f>IFERROR(((M20/M21)-1),"")</f>
        <v>0.12474155754651961</v>
      </c>
      <c r="O20" s="72"/>
      <c r="P20" s="109" t="str">
        <f>IFERROR(((O20/O21)-1),"")</f>
        <v/>
      </c>
      <c r="Q20" s="98" t="str">
        <f>IF(AND(O20="",O21=""),"Es necesario registrar los datos correspondientes en la columna 'Valores logro'",CONCATENATE(IF(O20&lt;&gt;M20,CONCATENATE("El valor proyectado en la meta de la variable: ",D20,", es ",M20,", sin embargo el logro alcanzado es ",O20,", por favor explique cuales son las causas y los efectos de la diferencia en la variable en las columnas correspondientes"),""),"
",IF(O21&lt;&gt;M21,CONCATENATE("El valor proyectado en la meta de la variable: ",D21,", es ",M21," , sin embargo el logro alcanzado es ",O21,", por favor explique cuales son las causas y los efectos de la diferencia en la variable en las columnas correspondientes"),""),""))</f>
        <v>Es necesario registrar los datos correspondientes en la columna 'Valores logro'</v>
      </c>
      <c r="R20" s="77" t="s">
        <v>236</v>
      </c>
      <c r="S20" s="77" t="s">
        <v>234</v>
      </c>
      <c r="T20" s="77" t="s">
        <v>227</v>
      </c>
    </row>
    <row r="21" spans="1:21" ht="157.15" customHeight="1" thickBot="1" x14ac:dyDescent="0.3">
      <c r="A21" s="103"/>
      <c r="B21" s="79"/>
      <c r="C21" s="79"/>
      <c r="D21" s="7" t="s">
        <v>30</v>
      </c>
      <c r="E21" s="11">
        <v>1365</v>
      </c>
      <c r="F21" s="82"/>
      <c r="G21" s="14">
        <v>1365</v>
      </c>
      <c r="H21" s="82"/>
      <c r="I21" s="11">
        <v>1269</v>
      </c>
      <c r="J21" s="83"/>
      <c r="K21" s="72"/>
      <c r="L21" s="85"/>
      <c r="M21" s="72">
        <v>1451</v>
      </c>
      <c r="N21" s="82"/>
      <c r="O21" s="72"/>
      <c r="P21" s="83"/>
      <c r="Q21" s="76"/>
      <c r="R21" s="78"/>
      <c r="S21" s="78"/>
      <c r="T21" s="78"/>
    </row>
    <row r="22" spans="1:21" ht="157.15" customHeight="1" x14ac:dyDescent="0.25">
      <c r="A22" s="103"/>
      <c r="B22" s="79" t="s">
        <v>31</v>
      </c>
      <c r="C22" s="79" t="s">
        <v>32</v>
      </c>
      <c r="D22" s="7" t="s">
        <v>33</v>
      </c>
      <c r="E22" s="11">
        <v>39</v>
      </c>
      <c r="F22" s="81">
        <f>IFERROR((E22/E23),"")</f>
        <v>2.1594684385382059E-2</v>
      </c>
      <c r="G22" s="11">
        <v>134</v>
      </c>
      <c r="H22" s="81">
        <f>IFERROR((G22/G23),"")</f>
        <v>0.13111545988258316</v>
      </c>
      <c r="I22" s="11">
        <v>120</v>
      </c>
      <c r="J22" s="83">
        <f>IFERROR((I22/I23),"")</f>
        <v>6.5146579804560262E-2</v>
      </c>
      <c r="K22" s="72"/>
      <c r="L22" s="84" t="str">
        <f>IFERROR((K22/K23),"")</f>
        <v/>
      </c>
      <c r="M22" s="72">
        <v>240</v>
      </c>
      <c r="N22" s="81">
        <f>IFERROR((M22/M23),"")</f>
        <v>0.1256544502617801</v>
      </c>
      <c r="O22" s="72"/>
      <c r="P22" s="81" t="str">
        <f>IFERROR((O22/O23),"")</f>
        <v/>
      </c>
      <c r="Q22" s="75" t="str">
        <f>IF(AND(O22="",O23=""),"Es necesario registrar los datos correspondientes en la columna 'Valores logro'",CONCATENATE(IF(O22&gt;O23,CONCATENATE("Es necesario que se verifique la información reportada, con el fin de que el resultado del indicador no supere el 100 por ciento. Considere que la variable: ",D22,", no puede reportar un valor mayor al que reporta la variable: ",D23,"."),""),"
",IF(O22&lt;&gt;M22,CONCATENATE("El valor proyectado en la meta de la variable: ",D22,", es ",M22,", sin embargo el logro alcanzado es ",O22,", por favor explique cuales son las causas y los efectos de la diferencia en la variable en las columnas correspondientes"),""),"
",IF(O23&lt;&gt;M23,CONCATENATE("El valor proyectado en la meta de la variable: ",D23,", es ",M23,", sin embargo el logro alcanzado es ",O23,", por favor explique cuales son las causas y los efectos de la diferencia en la variable en las columnas correspondientes"),""),""))</f>
        <v>Es necesario registrar los datos correspondientes en la columna 'Valores logro'</v>
      </c>
      <c r="R22" s="101" t="s">
        <v>229</v>
      </c>
      <c r="S22" s="77" t="s">
        <v>230</v>
      </c>
      <c r="T22" s="77" t="s">
        <v>228</v>
      </c>
    </row>
    <row r="23" spans="1:21" ht="157.15" customHeight="1" thickBot="1" x14ac:dyDescent="0.3">
      <c r="A23" s="103"/>
      <c r="B23" s="79"/>
      <c r="C23" s="79"/>
      <c r="D23" s="7" t="s">
        <v>34</v>
      </c>
      <c r="E23" s="11">
        <v>1806</v>
      </c>
      <c r="F23" s="82"/>
      <c r="G23" s="11">
        <v>1022</v>
      </c>
      <c r="H23" s="82"/>
      <c r="I23" s="11">
        <v>1842</v>
      </c>
      <c r="J23" s="83"/>
      <c r="K23" s="72"/>
      <c r="L23" s="85"/>
      <c r="M23" s="72">
        <v>1910</v>
      </c>
      <c r="N23" s="82"/>
      <c r="O23" s="72"/>
      <c r="P23" s="82"/>
      <c r="Q23" s="76"/>
      <c r="R23" s="91"/>
      <c r="S23" s="78"/>
      <c r="T23" s="78"/>
    </row>
    <row r="24" spans="1:21" ht="157.15" customHeight="1" x14ac:dyDescent="0.25">
      <c r="A24" s="103"/>
      <c r="B24" s="79" t="s">
        <v>35</v>
      </c>
      <c r="C24" s="79" t="s">
        <v>36</v>
      </c>
      <c r="D24" s="7" t="s">
        <v>37</v>
      </c>
      <c r="E24" s="11">
        <v>49505</v>
      </c>
      <c r="F24" s="81">
        <f>IFERROR((E24/E25),"")</f>
        <v>0.997722600669112</v>
      </c>
      <c r="G24" s="11">
        <v>24980</v>
      </c>
      <c r="H24" s="81">
        <f>IFERROR((G24/G25),"")</f>
        <v>0.98739080596070994</v>
      </c>
      <c r="I24" s="11">
        <v>52177</v>
      </c>
      <c r="J24" s="83">
        <f>IFERROR((I24/I25),"")</f>
        <v>0.99570627075302465</v>
      </c>
      <c r="K24" s="72"/>
      <c r="L24" s="84" t="str">
        <f>IFERROR((K24/K25),"")</f>
        <v/>
      </c>
      <c r="M24" s="72">
        <v>54830</v>
      </c>
      <c r="N24" s="81">
        <f>IFERROR((M24/M25),"")</f>
        <v>0.99387325986078889</v>
      </c>
      <c r="O24" s="72"/>
      <c r="P24" s="83" t="str">
        <f>IFERROR((O24/O25),"")</f>
        <v/>
      </c>
      <c r="Q24" s="75" t="str">
        <f>IF(AND(O24="",O25=""),"Es necesario registrar los datos correspondientes en la columna 'Valores logro'",CONCATENATE(IF(O24&gt;O25,CONCATENATE("Es necesario que se verifique la información reportada, con el fin de que el resultado del indicador no supere el 100 por ciento. Considere que la variable: ",D24,", no puede reportar un valor mayor al que reporta la variable: ",D25,"."),""),"
",IF(O24&lt;&gt;M24,CONCATENATE("El valor proyectado en la meta de la variable: ",D24,", es ",M24,", sin embargo el logro alcanzado es ",O24,", por favor explique cuales son las causas y los efectos de la diferencia en la variable en las columnas correspondientes"),""),"
",IF(O25&lt;&gt;M25,CONCATENATE("El valor proyectado en la meta de la variable: ",D25,", es ",M25,", sin embargo el logro alcanzado es ",O25,", por favor explique cuales son las causas y los efectos de la diferencia en la variable en las columnas correspondientes"),""),"
",IF(O25&lt;&gt;O31,CONCATENATE("La variable: ",D25,", debe ser igual en los indicadores: ",B24," y ",B30),""),"
",IF(O24+O30&lt;&gt;O25,CONCATENATE("La suma del valor reportado en la variable: ",D24," y la variable: ",D30,", debe ser igual al valor reportado en la variable: ",D25,", por favor verifique los valores reportados para cada una de las variables mencionadas."),""),""))</f>
        <v>Es necesario registrar los datos correspondientes en la columna 'Valores logro'</v>
      </c>
      <c r="R24" s="88" t="s">
        <v>232</v>
      </c>
      <c r="S24" s="88" t="s">
        <v>233</v>
      </c>
      <c r="T24" s="77" t="s">
        <v>231</v>
      </c>
    </row>
    <row r="25" spans="1:21" ht="157.15" customHeight="1" thickBot="1" x14ac:dyDescent="0.3">
      <c r="A25" s="103"/>
      <c r="B25" s="79"/>
      <c r="C25" s="79"/>
      <c r="D25" s="7" t="s">
        <v>38</v>
      </c>
      <c r="E25" s="11">
        <v>49618</v>
      </c>
      <c r="F25" s="82"/>
      <c r="G25" s="11">
        <v>25299</v>
      </c>
      <c r="H25" s="82"/>
      <c r="I25" s="11">
        <v>52402</v>
      </c>
      <c r="J25" s="83"/>
      <c r="K25" s="72"/>
      <c r="L25" s="85"/>
      <c r="M25" s="72">
        <v>55168</v>
      </c>
      <c r="N25" s="82"/>
      <c r="O25" s="72"/>
      <c r="P25" s="83"/>
      <c r="Q25" s="76"/>
      <c r="R25" s="89"/>
      <c r="S25" s="89"/>
      <c r="T25" s="78"/>
    </row>
    <row r="26" spans="1:21" ht="157.15" customHeight="1" x14ac:dyDescent="0.25">
      <c r="A26" s="103"/>
      <c r="B26" s="79" t="s">
        <v>39</v>
      </c>
      <c r="C26" s="79" t="s">
        <v>40</v>
      </c>
      <c r="D26" s="7" t="s">
        <v>41</v>
      </c>
      <c r="E26" s="15">
        <v>26314</v>
      </c>
      <c r="F26" s="81">
        <f>IFERROR((E26/E27),"")</f>
        <v>0.89824202082266602</v>
      </c>
      <c r="G26" s="15">
        <v>48615</v>
      </c>
      <c r="H26" s="81">
        <f>IFERROR((G26/G27),"")</f>
        <v>0.95150020550760384</v>
      </c>
      <c r="I26" s="11">
        <v>31575</v>
      </c>
      <c r="J26" s="83">
        <f>IFERROR((I26/I27),"")</f>
        <v>0.84117004555505237</v>
      </c>
      <c r="K26" s="72"/>
      <c r="L26" s="84" t="str">
        <f>IFERROR((K26/K27),"")</f>
        <v/>
      </c>
      <c r="M26" s="73">
        <v>35526</v>
      </c>
      <c r="N26" s="81">
        <f>IFERROR((M26/M27),"")</f>
        <v>0.79889361127976788</v>
      </c>
      <c r="O26" s="72"/>
      <c r="P26" s="83" t="str">
        <f>IFERROR((O26/O27),"")</f>
        <v/>
      </c>
      <c r="Q26" s="75" t="str">
        <f>IF(AND(O26="",O27=""),"Es necesario registrar los datos correspondientes en la columna 'Valores logro'",CONCATENATE(IF(O26&gt;O27,CONCATENATE("Es necesario que se verifique la información reportada, con el fin de que el resultado del indicador no supere el 100 por ciento. Considere que la variable: ",D26,", no puede reportar un valor mayor al que reporta la variable: ",D27,"."),""),"
",IF(O26&lt;&gt;M26,CONCATENATE("El valor proyectado en la meta de la variable: ",D26,", es ",M26,", sin embargo el logro alcanzado es ",O26,", por favor explique cuales son las causas y los efectos de la diferencia en la variable en las columnas correspondientes"),""),"
",IF(O27&lt;&gt;M27,CONCATENATE("El valor proyectado en la meta de la variable: ",D27,", es ",M27,", sin embargo el logro alcanzado es ",O27,", por favor explique cuales son las causas y los efectos de la diferencia en la variable en las columnas correspondientes"),""),"
",IF(O27&lt;&gt;O37,CONCATENATE("El valor reportado para la variable: ",D27,", debe ser igual en los indicadores: ",B26," y ",B36,", por favor verifique los valores reportados."),""),"
",IF(O36+O26&lt;&gt;G37,CONCATENATE("La suma de las variables: ",D36," y ",D26,", debe ser igual al valor reportado en la variable: ",D27," es necesario que verifique la información capturada para las variables mencinadas."),""),""))</f>
        <v>Es necesario registrar los datos correspondientes en la columna 'Valores logro'</v>
      </c>
      <c r="R26" s="90"/>
      <c r="S26" s="92"/>
      <c r="T26" s="86"/>
      <c r="U26" s="9"/>
    </row>
    <row r="27" spans="1:21" ht="157.15" customHeight="1" thickBot="1" x14ac:dyDescent="0.3">
      <c r="A27" s="103"/>
      <c r="B27" s="79"/>
      <c r="C27" s="79"/>
      <c r="D27" s="7" t="s">
        <v>42</v>
      </c>
      <c r="E27" s="16">
        <v>29295</v>
      </c>
      <c r="F27" s="82"/>
      <c r="G27" s="16">
        <v>51093</v>
      </c>
      <c r="H27" s="82"/>
      <c r="I27" s="11">
        <v>37537</v>
      </c>
      <c r="J27" s="83"/>
      <c r="K27" s="72"/>
      <c r="L27" s="85"/>
      <c r="M27" s="73">
        <v>44469</v>
      </c>
      <c r="N27" s="82"/>
      <c r="O27" s="72"/>
      <c r="P27" s="83"/>
      <c r="Q27" s="76"/>
      <c r="R27" s="91"/>
      <c r="S27" s="93"/>
      <c r="T27" s="87"/>
      <c r="U27" s="9"/>
    </row>
    <row r="28" spans="1:21" ht="157.15" customHeight="1" x14ac:dyDescent="0.25">
      <c r="A28" s="103"/>
      <c r="B28" s="79" t="s">
        <v>43</v>
      </c>
      <c r="C28" s="79" t="s">
        <v>44</v>
      </c>
      <c r="D28" s="7" t="s">
        <v>45</v>
      </c>
      <c r="E28" s="11">
        <v>5430</v>
      </c>
      <c r="F28" s="81">
        <f>IFERROR(((E28/E29)-1),"")</f>
        <v>-0.1468970934799686</v>
      </c>
      <c r="G28" s="11">
        <v>6618</v>
      </c>
      <c r="H28" s="81">
        <f>IFERROR(((G28/G29)-1),"")</f>
        <v>3.9748625294579787E-2</v>
      </c>
      <c r="I28" s="11">
        <v>6380</v>
      </c>
      <c r="J28" s="83">
        <f>IFERROR(((I28/I29)-1),"")</f>
        <v>0.17495395948434633</v>
      </c>
      <c r="K28" s="72"/>
      <c r="L28" s="84" t="str">
        <f>IFERROR(((K28/K29)-1),"")</f>
        <v/>
      </c>
      <c r="M28" s="72">
        <v>7089</v>
      </c>
      <c r="N28" s="81">
        <f>IFERROR(((M28/M29)-1),"")</f>
        <v>0.111128526645768</v>
      </c>
      <c r="O28" s="72"/>
      <c r="P28" s="109" t="str">
        <f>IFERROR(((O28/O29)-1),"")</f>
        <v/>
      </c>
      <c r="Q28" s="75" t="str">
        <f>IF(AND(O28="",O29=""),"Es necesario registrar los datos correspondientes en la columna 'Valores logro'",CONCATENATE(IF(O28&lt;&gt;M28,CONCATENATE("El valor proyectado en la meta de la variable: ",D28,", es ",M28,", sin embargo el logro alcanzado es ",O28,", por favor explique cuales son las causas y los efectos de la diferencia en la variable en las columnas correspondientes"),""),"
",IF(O29&lt;&gt;M29,CONCATENATE("El valor proyectado en la meta de la variable: ",D29,", es ",M29," , sin embargo el logro alcanzado es ",O29,", por favor explique cuales son las causas y los efectos de la diferencia en la variable en las columnas correspondientes"),""),""))</f>
        <v>Es necesario registrar los datos correspondientes en la columna 'Valores logro'</v>
      </c>
      <c r="R28" s="90"/>
      <c r="S28" s="92" t="s">
        <v>241</v>
      </c>
      <c r="T28" s="96" t="s">
        <v>237</v>
      </c>
    </row>
    <row r="29" spans="1:21" ht="157.15" customHeight="1" thickBot="1" x14ac:dyDescent="0.3">
      <c r="A29" s="103"/>
      <c r="B29" s="79"/>
      <c r="C29" s="79"/>
      <c r="D29" s="7" t="s">
        <v>46</v>
      </c>
      <c r="E29" s="11">
        <v>6365</v>
      </c>
      <c r="F29" s="82"/>
      <c r="G29" s="14">
        <v>6365</v>
      </c>
      <c r="H29" s="82"/>
      <c r="I29" s="11">
        <v>5430</v>
      </c>
      <c r="J29" s="83"/>
      <c r="K29" s="72"/>
      <c r="L29" s="85"/>
      <c r="M29" s="72">
        <v>6380</v>
      </c>
      <c r="N29" s="82"/>
      <c r="O29" s="72"/>
      <c r="P29" s="83"/>
      <c r="Q29" s="76"/>
      <c r="R29" s="91"/>
      <c r="S29" s="93"/>
      <c r="T29" s="97"/>
    </row>
    <row r="30" spans="1:21" ht="157.15" customHeight="1" x14ac:dyDescent="0.25">
      <c r="A30" s="103"/>
      <c r="B30" s="79" t="s">
        <v>47</v>
      </c>
      <c r="C30" s="79" t="s">
        <v>48</v>
      </c>
      <c r="D30" s="7" t="s">
        <v>49</v>
      </c>
      <c r="E30" s="11">
        <v>113</v>
      </c>
      <c r="F30" s="81">
        <f>IFERROR((E30/E31),"")</f>
        <v>2.2773993308879844E-3</v>
      </c>
      <c r="G30" s="11">
        <v>319</v>
      </c>
      <c r="H30" s="81">
        <f>IFERROR((G30/G31),"")</f>
        <v>1.2609194039290091E-2</v>
      </c>
      <c r="I30" s="11">
        <v>225</v>
      </c>
      <c r="J30" s="83">
        <f>IFERROR((I30/I31),"")</f>
        <v>4.2937292469753061E-3</v>
      </c>
      <c r="K30" s="72"/>
      <c r="L30" s="81" t="str">
        <f>IFERROR((K30/K31),"")</f>
        <v/>
      </c>
      <c r="M30" s="72">
        <v>338</v>
      </c>
      <c r="N30" s="81">
        <f>IFERROR((M30/M31),"")</f>
        <v>6.1267401392111369E-3</v>
      </c>
      <c r="O30" s="72"/>
      <c r="P30" s="83" t="str">
        <f>IFERROR((O30/O31),"")</f>
        <v/>
      </c>
      <c r="Q30" s="98" t="str">
        <f>IF(AND(O30="",O31=""),"Es necesario registrar los datos correspondientes en la columna 'Valores logro'",CONCATENATE(IF(O30&gt;O31,CONCATENATE("Es necesario que se verifique la información reportada, con el fin de que el resultado del indicador no supere el 100 por ciento. Considere que la variable: ",D30,", no puede reportar un valor mayor al que reporta la variable: ",D31,"."),""),"
",IF(O30&lt;&gt;M30,CONCATENATE("El valor proyectado en la meta de la variable: ",D30,", es ",M30,", sin embargo el logro alcanzado es ",O30,", por favor explique cuales son las causas y los efectos de la diferencia en la variable en las columnas correspondientes"),""),"
",IF(O31&lt;&gt;M31,CONCATENATE("El valor proyectado en la meta de la variable: ",D31,", es ",M31,", sin embargo el logro alcanzado es ",M30,", por favor explique cuales son las causas y los efectos de la diferencia en la variable en las columnas correspondientes"),""),""))</f>
        <v>Es necesario registrar los datos correspondientes en la columna 'Valores logro'</v>
      </c>
      <c r="R30" s="96" t="s">
        <v>217</v>
      </c>
      <c r="S30" s="96" t="s">
        <v>218</v>
      </c>
      <c r="T30" s="96" t="s">
        <v>219</v>
      </c>
    </row>
    <row r="31" spans="1:21" ht="157.15" customHeight="1" thickBot="1" x14ac:dyDescent="0.3">
      <c r="A31" s="103"/>
      <c r="B31" s="79"/>
      <c r="C31" s="79"/>
      <c r="D31" s="7" t="s">
        <v>38</v>
      </c>
      <c r="E31" s="14">
        <v>49618</v>
      </c>
      <c r="F31" s="82"/>
      <c r="G31" s="14">
        <v>25299</v>
      </c>
      <c r="H31" s="82"/>
      <c r="I31" s="11">
        <v>52402</v>
      </c>
      <c r="J31" s="83"/>
      <c r="K31" s="72"/>
      <c r="L31" s="85"/>
      <c r="M31" s="72">
        <v>55168</v>
      </c>
      <c r="N31" s="82"/>
      <c r="O31" s="72"/>
      <c r="P31" s="83"/>
      <c r="Q31" s="76"/>
      <c r="R31" s="97"/>
      <c r="S31" s="97"/>
      <c r="T31" s="97"/>
    </row>
    <row r="32" spans="1:21" ht="157.15" customHeight="1" x14ac:dyDescent="0.25">
      <c r="A32" s="103"/>
      <c r="B32" s="79" t="s">
        <v>50</v>
      </c>
      <c r="C32" s="79" t="s">
        <v>51</v>
      </c>
      <c r="D32" s="7" t="s">
        <v>52</v>
      </c>
      <c r="E32" s="17">
        <v>49618</v>
      </c>
      <c r="F32" s="94">
        <f>IFERROR(E32/E33,"")</f>
        <v>2</v>
      </c>
      <c r="G32" s="17">
        <v>24980</v>
      </c>
      <c r="H32" s="94">
        <f>IFERROR(G32/G33,"")</f>
        <v>0.96195317313616757</v>
      </c>
      <c r="I32" s="11">
        <v>52402</v>
      </c>
      <c r="J32" s="100">
        <f>IFERROR(I32/I33,"")</f>
        <v>2</v>
      </c>
      <c r="K32" s="72"/>
      <c r="L32" s="115" t="str">
        <f>IFERROR((K32/K33),"")</f>
        <v/>
      </c>
      <c r="M32" s="72">
        <v>27584</v>
      </c>
      <c r="N32" s="94">
        <f>IFERROR((M32/M33),"")</f>
        <v>1</v>
      </c>
      <c r="O32" s="72"/>
      <c r="P32" s="94" t="str">
        <f>IFERROR((O32/O33),"")</f>
        <v/>
      </c>
      <c r="Q32" s="75" t="str">
        <f>IF(AND(O32="",O33=""),"Es necesario registrar los datos correspondientes en la columna 'Valores logro'",CONCATENATE(IF(O32&lt;&gt;M32,CONCATENATE("El valor proyectado en la meta de la variable: ",D32,", es ",M32,", sin embargo el logro alcanzado es ",O32,", por favor explique cuales son las causas y los efectos de la diferencia en la variable en las columnas correspondientes"),""),"
",IF(O33&lt;&gt;M33,CONCATENATE("El valor proyectado en la meta de la variable: ",D33,", es ",M33," , sin embargo el logro alcanzado es ",O33,", por favor explique cuales son las causas y los efectos de la diferencia en la variable en las columnas correspondientes"),""),"
",IF(O32&lt;&gt;O31,CONCATENATE("La variable: ",D32,", debe ser igual a la variable: ",D31,". Verifique la información reportada en los indicadores:",B32," y ",B30),""),""))</f>
        <v>Es necesario registrar los datos correspondientes en la columna 'Valores logro'</v>
      </c>
      <c r="R32" s="96" t="s">
        <v>220</v>
      </c>
      <c r="S32" s="96" t="s">
        <v>235</v>
      </c>
      <c r="T32" s="99" t="s">
        <v>242</v>
      </c>
    </row>
    <row r="33" spans="1:20" ht="157.15" customHeight="1" thickBot="1" x14ac:dyDescent="0.3">
      <c r="A33" s="103"/>
      <c r="B33" s="79"/>
      <c r="C33" s="79"/>
      <c r="D33" s="7" t="s">
        <v>53</v>
      </c>
      <c r="E33" s="11">
        <v>24809</v>
      </c>
      <c r="F33" s="95"/>
      <c r="G33" s="11">
        <v>25968</v>
      </c>
      <c r="H33" s="95"/>
      <c r="I33" s="11">
        <v>26201</v>
      </c>
      <c r="J33" s="100"/>
      <c r="K33" s="72"/>
      <c r="L33" s="116"/>
      <c r="M33" s="72">
        <v>27584</v>
      </c>
      <c r="N33" s="95"/>
      <c r="O33" s="72"/>
      <c r="P33" s="95"/>
      <c r="Q33" s="76"/>
      <c r="R33" s="97"/>
      <c r="S33" s="97"/>
      <c r="T33" s="87"/>
    </row>
    <row r="34" spans="1:20" ht="157.15" customHeight="1" x14ac:dyDescent="0.25">
      <c r="A34" s="103"/>
      <c r="B34" s="79" t="s">
        <v>54</v>
      </c>
      <c r="C34" s="79" t="s">
        <v>55</v>
      </c>
      <c r="D34" s="7" t="s">
        <v>56</v>
      </c>
      <c r="E34" s="18">
        <v>1949</v>
      </c>
      <c r="F34" s="81">
        <f>IFERROR((E34/E35),"")</f>
        <v>0.60006157635467983</v>
      </c>
      <c r="G34" s="18">
        <v>1921</v>
      </c>
      <c r="H34" s="81">
        <f>IFERROR((G34/G35),"")</f>
        <v>0.62289234760051881</v>
      </c>
      <c r="I34" s="11">
        <v>5252</v>
      </c>
      <c r="J34" s="83">
        <f>IFERROR((I34/I35),"")</f>
        <v>0.60009140767824498</v>
      </c>
      <c r="K34" s="72"/>
      <c r="L34" s="84" t="str">
        <f>IFERROR((K34/K35),"")</f>
        <v/>
      </c>
      <c r="M34" s="72">
        <v>9342</v>
      </c>
      <c r="N34" s="81">
        <f>IFERROR((M34/M35),"")</f>
        <v>0.60003853812062435</v>
      </c>
      <c r="O34" s="72"/>
      <c r="P34" s="83" t="str">
        <f>IFERROR((O34/O35),"")</f>
        <v/>
      </c>
      <c r="Q34" s="75" t="str">
        <f>IF(AND(O34="",O35=""),"Es necesario registrar los datos correspondientes en la columna 'Valores logro'",CONCATENATE(IF(O34&gt;O35,CONCATENATE("Es necesario que se verifique la información reportada, con el fin de que el resultado del indicador no supere el 100 por ciento. Considere que la variable: ",D34,", no puede reportar un valor mayor al que reporta la variable: ",D35,"."),""),"
",IF(O34&lt;&gt;M34,CONCATENATE("El valor proyectado en la meta de la variable: ",D34,", es ",M34,", sin embargo el logro alcanzado es ",O34,", por favor explique cuales son las causas y los efectos de la diferencia en la variable en las columnas correspondientes."),""),"
",IF(O35&lt;&gt;M35,CONCATENATE("El valor proyectado en la meta de la variable: ",D35,", es ",M35,", sin embargo el logro alcanzado es ",O35,", por favor explique cuales son las causas y los efectos de la diferencia en la variable en las columnas correspondientes."),""),"
",IF(O34=0,CONCATENATE("La variable: ",D34,", ",'Glosario de variables'!C34, "Es necesario que verifique los valores reportados."),""),"
",IF(O35=0,CONCATENATE("La variable: ",D35,",",'Glosario de variables'!C35," Es necesario que verifique los valores reportados."),""),""))</f>
        <v>Es necesario registrar los datos correspondientes en la columna 'Valores logro'</v>
      </c>
      <c r="R34" s="96" t="s">
        <v>239</v>
      </c>
      <c r="S34" s="92"/>
      <c r="T34" s="77" t="s">
        <v>238</v>
      </c>
    </row>
    <row r="35" spans="1:20" ht="157.15" customHeight="1" thickBot="1" x14ac:dyDescent="0.3">
      <c r="A35" s="103"/>
      <c r="B35" s="79"/>
      <c r="C35" s="79"/>
      <c r="D35" s="7" t="s">
        <v>57</v>
      </c>
      <c r="E35" s="18">
        <v>3248</v>
      </c>
      <c r="F35" s="82"/>
      <c r="G35" s="18">
        <v>3084</v>
      </c>
      <c r="H35" s="82"/>
      <c r="I35" s="11">
        <v>8752</v>
      </c>
      <c r="J35" s="83"/>
      <c r="K35" s="72"/>
      <c r="L35" s="85"/>
      <c r="M35" s="72">
        <v>15569</v>
      </c>
      <c r="N35" s="82"/>
      <c r="O35" s="72"/>
      <c r="P35" s="83"/>
      <c r="Q35" s="76"/>
      <c r="R35" s="97"/>
      <c r="S35" s="93"/>
      <c r="T35" s="78"/>
    </row>
    <row r="36" spans="1:20" ht="157.15" customHeight="1" x14ac:dyDescent="0.25">
      <c r="A36" s="103"/>
      <c r="B36" s="79" t="s">
        <v>58</v>
      </c>
      <c r="C36" s="79" t="s">
        <v>59</v>
      </c>
      <c r="D36" s="7" t="s">
        <v>60</v>
      </c>
      <c r="E36" s="11">
        <v>2981</v>
      </c>
      <c r="F36" s="81">
        <f>IFERROR((E36/E37),"")</f>
        <v>0.10175797917733402</v>
      </c>
      <c r="G36" s="11">
        <v>2478</v>
      </c>
      <c r="H36" s="81">
        <f>IFERROR((G36/G37),"")</f>
        <v>4.849979449239622E-2</v>
      </c>
      <c r="I36" s="11">
        <v>5962</v>
      </c>
      <c r="J36" s="83">
        <f>IFERROR((I36/I37),"")</f>
        <v>0.15882995444494766</v>
      </c>
      <c r="K36" s="72"/>
      <c r="L36" s="84" t="str">
        <f>IFERROR((K36/K37),"")</f>
        <v/>
      </c>
      <c r="M36" s="72">
        <v>8943</v>
      </c>
      <c r="N36" s="81">
        <f>IFERROR((M36/M37),"")</f>
        <v>0.20110638872023207</v>
      </c>
      <c r="O36" s="72"/>
      <c r="P36" s="83" t="str">
        <f>IFERROR((O36/O37),"")</f>
        <v/>
      </c>
      <c r="Q36" s="75" t="str">
        <f>IF(AND(O36="",O37=""),"Es necesario registrar los datos correspondientes en la columna 'Valores logro'",CONCATENATE(IF(O36&gt;O37,CONCATENATE("Es necesario que se verifique la información reportada, con el fin de que el resultado del indicador no supere el 100 por ciento. Considere que la variable: ",D36,", no puede reportar un valor mayor al que reporta la variable: ",D37,"."),""),"
",IF(O36&lt;&gt;M36,CONCATENATE("El valor proyectado en la meta de la variable: ",D36,", es ",M36,", sin embargo el logro alcanzado es ",O36,", por favor explique cuales son las causas y los efectos de la diferencia en la variable en las columnas correspondientes"),""),"
",IF(O37&lt;&gt;M37,CONCATENATE("El valor proyectado en la meta de la variable: ",D37,", es ",M37,", sin embargo el logro alcanzado es ",O37,", por favor explique cuales son las causas y los efectos de la diferencia en la variable en las columnas correspondientes"),""),""))</f>
        <v>Es necesario registrar los datos correspondientes en la columna 'Valores logro'</v>
      </c>
      <c r="R36" s="77" t="s">
        <v>215</v>
      </c>
      <c r="S36" s="77" t="s">
        <v>240</v>
      </c>
      <c r="T36" s="77" t="s">
        <v>216</v>
      </c>
    </row>
    <row r="37" spans="1:20" ht="157.15" customHeight="1" thickBot="1" x14ac:dyDescent="0.3">
      <c r="A37" s="104"/>
      <c r="B37" s="80"/>
      <c r="C37" s="80"/>
      <c r="D37" s="6" t="s">
        <v>42</v>
      </c>
      <c r="E37" s="19">
        <v>29295</v>
      </c>
      <c r="F37" s="82"/>
      <c r="G37" s="19">
        <v>51093</v>
      </c>
      <c r="H37" s="82"/>
      <c r="I37" s="11">
        <v>37537</v>
      </c>
      <c r="J37" s="83"/>
      <c r="K37" s="72"/>
      <c r="L37" s="85"/>
      <c r="M37" s="72">
        <v>44469</v>
      </c>
      <c r="N37" s="82"/>
      <c r="O37" s="74"/>
      <c r="P37" s="83"/>
      <c r="Q37" s="76"/>
      <c r="R37" s="78"/>
      <c r="S37" s="78"/>
      <c r="T37" s="78"/>
    </row>
  </sheetData>
  <sheetProtection password="C430" sheet="1" objects="1" scenarios="1"/>
  <protectedRanges>
    <protectedRange sqref="E32:E36 G32:G36 G30 G18 E20:E30 G22:G28 E4:E7 G20 G4:G7 E16:E18 G16" name="Rango1"/>
    <protectedRange sqref="E8:E15 G8:G15" name="Rango1_2"/>
    <protectedRange sqref="R4:T37" name="Rango5"/>
    <protectedRange sqref="K4:K37" name="Rango1_17_1"/>
    <protectedRange sqref="T4:T37" name="Rango1_1"/>
    <protectedRange sqref="O8:O15" name="Rango1_2_1"/>
    <protectedRange sqref="O4:O7 O16:O37" name="Rango1_17_1_1"/>
    <protectedRange sqref="M8:M15" name="Rango1_2_1_1"/>
    <protectedRange sqref="M4:M7 M16:M37" name="Rango1_17_1_1_1"/>
  </protectedRanges>
  <mergeCells count="214">
    <mergeCell ref="N26:N27"/>
    <mergeCell ref="P26:P27"/>
    <mergeCell ref="N28:N29"/>
    <mergeCell ref="P28:P29"/>
    <mergeCell ref="N30:N31"/>
    <mergeCell ref="P30:P31"/>
    <mergeCell ref="N32:N33"/>
    <mergeCell ref="P32:P33"/>
    <mergeCell ref="N34:N35"/>
    <mergeCell ref="P34:P35"/>
    <mergeCell ref="P16:P17"/>
    <mergeCell ref="N18:N19"/>
    <mergeCell ref="P18:P19"/>
    <mergeCell ref="N20:N21"/>
    <mergeCell ref="P20:P21"/>
    <mergeCell ref="N22:N23"/>
    <mergeCell ref="P22:P23"/>
    <mergeCell ref="N24:N25"/>
    <mergeCell ref="P24:P25"/>
    <mergeCell ref="A4:A5"/>
    <mergeCell ref="A6:A15"/>
    <mergeCell ref="B12:B13"/>
    <mergeCell ref="C12:C13"/>
    <mergeCell ref="F12:F13"/>
    <mergeCell ref="H12:H13"/>
    <mergeCell ref="J12:J13"/>
    <mergeCell ref="L12:L13"/>
    <mergeCell ref="B14:B15"/>
    <mergeCell ref="C14:C15"/>
    <mergeCell ref="F14:F15"/>
    <mergeCell ref="H14:H15"/>
    <mergeCell ref="J14:J15"/>
    <mergeCell ref="L14:L15"/>
    <mergeCell ref="B8:B9"/>
    <mergeCell ref="C8:C9"/>
    <mergeCell ref="F8:F9"/>
    <mergeCell ref="H8:H9"/>
    <mergeCell ref="J8:J9"/>
    <mergeCell ref="L8:L9"/>
    <mergeCell ref="B10:B11"/>
    <mergeCell ref="C10:C11"/>
    <mergeCell ref="F10:F11"/>
    <mergeCell ref="H10:H11"/>
    <mergeCell ref="R30:R31"/>
    <mergeCell ref="S30:S31"/>
    <mergeCell ref="R32:R33"/>
    <mergeCell ref="S32:S33"/>
    <mergeCell ref="Q32:Q33"/>
    <mergeCell ref="L32:L33"/>
    <mergeCell ref="R34:R35"/>
    <mergeCell ref="S34:S35"/>
    <mergeCell ref="J10:J11"/>
    <mergeCell ref="L10:L11"/>
    <mergeCell ref="Q10:Q11"/>
    <mergeCell ref="R10:R11"/>
    <mergeCell ref="S10:S11"/>
    <mergeCell ref="Q12:Q13"/>
    <mergeCell ref="S12:S13"/>
    <mergeCell ref="Q14:Q15"/>
    <mergeCell ref="R14:R15"/>
    <mergeCell ref="S14:S15"/>
    <mergeCell ref="N10:N11"/>
    <mergeCell ref="P10:P11"/>
    <mergeCell ref="N12:N13"/>
    <mergeCell ref="P12:P13"/>
    <mergeCell ref="N14:N15"/>
    <mergeCell ref="N16:N17"/>
    <mergeCell ref="J6:J7"/>
    <mergeCell ref="L6:L7"/>
    <mergeCell ref="J16:J17"/>
    <mergeCell ref="L16:L17"/>
    <mergeCell ref="J18:J19"/>
    <mergeCell ref="L18:L19"/>
    <mergeCell ref="Q2:Q3"/>
    <mergeCell ref="Q16:Q17"/>
    <mergeCell ref="T24:T25"/>
    <mergeCell ref="Q8:Q9"/>
    <mergeCell ref="R8:R9"/>
    <mergeCell ref="S8:S9"/>
    <mergeCell ref="T8:T9"/>
    <mergeCell ref="T10:T11"/>
    <mergeCell ref="T12:T13"/>
    <mergeCell ref="T14:T15"/>
    <mergeCell ref="M2:P2"/>
    <mergeCell ref="N4:N5"/>
    <mergeCell ref="P4:P5"/>
    <mergeCell ref="N6:N7"/>
    <mergeCell ref="P6:P7"/>
    <mergeCell ref="N8:N9"/>
    <mergeCell ref="P8:P9"/>
    <mergeCell ref="P14:P15"/>
    <mergeCell ref="A2:A3"/>
    <mergeCell ref="B2:B3"/>
    <mergeCell ref="C2:C3"/>
    <mergeCell ref="D2:D3"/>
    <mergeCell ref="E2:H2"/>
    <mergeCell ref="Q6:Q7"/>
    <mergeCell ref="T6:T7"/>
    <mergeCell ref="B6:B7"/>
    <mergeCell ref="C6:C7"/>
    <mergeCell ref="F6:F7"/>
    <mergeCell ref="H6:H7"/>
    <mergeCell ref="R6:R7"/>
    <mergeCell ref="S6:S7"/>
    <mergeCell ref="Q4:Q5"/>
    <mergeCell ref="T4:T5"/>
    <mergeCell ref="B4:B5"/>
    <mergeCell ref="C4:C5"/>
    <mergeCell ref="F4:F5"/>
    <mergeCell ref="H4:H5"/>
    <mergeCell ref="R4:R5"/>
    <mergeCell ref="S4:S5"/>
    <mergeCell ref="I2:L2"/>
    <mergeCell ref="J4:J5"/>
    <mergeCell ref="L4:L5"/>
    <mergeCell ref="A16:A37"/>
    <mergeCell ref="B16:B17"/>
    <mergeCell ref="C16:C17"/>
    <mergeCell ref="F16:F17"/>
    <mergeCell ref="B26:B27"/>
    <mergeCell ref="C26:C27"/>
    <mergeCell ref="F26:F27"/>
    <mergeCell ref="B20:B21"/>
    <mergeCell ref="C20:C21"/>
    <mergeCell ref="F20:F21"/>
    <mergeCell ref="B24:B25"/>
    <mergeCell ref="C24:C25"/>
    <mergeCell ref="F24:F25"/>
    <mergeCell ref="F32:F33"/>
    <mergeCell ref="C28:C29"/>
    <mergeCell ref="F28:F29"/>
    <mergeCell ref="B32:B33"/>
    <mergeCell ref="C32:C33"/>
    <mergeCell ref="H24:H25"/>
    <mergeCell ref="Q24:Q25"/>
    <mergeCell ref="B30:B31"/>
    <mergeCell ref="C30:C31"/>
    <mergeCell ref="F30:F31"/>
    <mergeCell ref="B28:B29"/>
    <mergeCell ref="T16:T17"/>
    <mergeCell ref="B18:B19"/>
    <mergeCell ref="C18:C19"/>
    <mergeCell ref="F18:F19"/>
    <mergeCell ref="H18:H19"/>
    <mergeCell ref="H16:H17"/>
    <mergeCell ref="Q18:Q19"/>
    <mergeCell ref="T18:T19"/>
    <mergeCell ref="R16:R17"/>
    <mergeCell ref="S16:S17"/>
    <mergeCell ref="R18:R19"/>
    <mergeCell ref="S18:S19"/>
    <mergeCell ref="T20:T21"/>
    <mergeCell ref="B22:B23"/>
    <mergeCell ref="C22:C23"/>
    <mergeCell ref="F22:F23"/>
    <mergeCell ref="R28:R29"/>
    <mergeCell ref="S28:S29"/>
    <mergeCell ref="H22:H23"/>
    <mergeCell ref="Q22:Q23"/>
    <mergeCell ref="T22:T23"/>
    <mergeCell ref="R20:R21"/>
    <mergeCell ref="S20:S21"/>
    <mergeCell ref="R22:R23"/>
    <mergeCell ref="S22:S23"/>
    <mergeCell ref="J20:J21"/>
    <mergeCell ref="L20:L21"/>
    <mergeCell ref="J22:J23"/>
    <mergeCell ref="L22:L23"/>
    <mergeCell ref="H20:H21"/>
    <mergeCell ref="Q20:Q21"/>
    <mergeCell ref="H26:H27"/>
    <mergeCell ref="Q26:Q27"/>
    <mergeCell ref="T26:T27"/>
    <mergeCell ref="R24:R25"/>
    <mergeCell ref="S24:S25"/>
    <mergeCell ref="R26:R27"/>
    <mergeCell ref="S26:S27"/>
    <mergeCell ref="H32:H33"/>
    <mergeCell ref="Q28:Q29"/>
    <mergeCell ref="T28:T29"/>
    <mergeCell ref="H30:H31"/>
    <mergeCell ref="Q30:Q31"/>
    <mergeCell ref="T30:T31"/>
    <mergeCell ref="T32:T33"/>
    <mergeCell ref="J24:J25"/>
    <mergeCell ref="L24:L25"/>
    <mergeCell ref="J26:J27"/>
    <mergeCell ref="L26:L27"/>
    <mergeCell ref="J28:J29"/>
    <mergeCell ref="L28:L29"/>
    <mergeCell ref="J30:J31"/>
    <mergeCell ref="L30:L31"/>
    <mergeCell ref="J32:J33"/>
    <mergeCell ref="H28:H29"/>
    <mergeCell ref="Q36:Q37"/>
    <mergeCell ref="T36:T37"/>
    <mergeCell ref="B36:B37"/>
    <mergeCell ref="C36:C37"/>
    <mergeCell ref="F36:F37"/>
    <mergeCell ref="H36:H37"/>
    <mergeCell ref="R36:R37"/>
    <mergeCell ref="S36:S37"/>
    <mergeCell ref="B34:B35"/>
    <mergeCell ref="C34:C35"/>
    <mergeCell ref="F34:F35"/>
    <mergeCell ref="H34:H35"/>
    <mergeCell ref="Q34:Q35"/>
    <mergeCell ref="T34:T35"/>
    <mergeCell ref="J34:J35"/>
    <mergeCell ref="L34:L35"/>
    <mergeCell ref="J36:J37"/>
    <mergeCell ref="L36:L37"/>
    <mergeCell ref="N36:N37"/>
    <mergeCell ref="P36:P37"/>
  </mergeCells>
  <conditionalFormatting sqref="K4:K37 R10:T10 R16:T16 R14:T14 R26:T26 R36:T36 R32:T32 R30:T30 R18:T18 R22:T22 R24:T24 R20:T20 R28:T28 R34:T34">
    <cfRule type="cellIs" dxfId="49" priority="50" operator="equal">
      <formula>$AA$2</formula>
    </cfRule>
  </conditionalFormatting>
  <conditionalFormatting sqref="K4:K37">
    <cfRule type="cellIs" dxfId="48" priority="49" operator="equal">
      <formula>#REF!</formula>
    </cfRule>
  </conditionalFormatting>
  <conditionalFormatting sqref="R4:T4">
    <cfRule type="cellIs" dxfId="47" priority="48" operator="equal">
      <formula>$AA$2</formula>
    </cfRule>
  </conditionalFormatting>
  <conditionalFormatting sqref="R4:T4">
    <cfRule type="cellIs" dxfId="46" priority="47" operator="equal">
      <formula>#REF!</formula>
    </cfRule>
  </conditionalFormatting>
  <conditionalFormatting sqref="R6:T6">
    <cfRule type="cellIs" dxfId="45" priority="46" operator="equal">
      <formula>$AA$2</formula>
    </cfRule>
  </conditionalFormatting>
  <conditionalFormatting sqref="R6:T6">
    <cfRule type="cellIs" dxfId="44" priority="45" operator="equal">
      <formula>#REF!</formula>
    </cfRule>
  </conditionalFormatting>
  <conditionalFormatting sqref="R8:T8">
    <cfRule type="cellIs" dxfId="43" priority="44" operator="equal">
      <formula>$AA$2</formula>
    </cfRule>
  </conditionalFormatting>
  <conditionalFormatting sqref="R8:T8 R10:T10">
    <cfRule type="cellIs" dxfId="42" priority="43" operator="equal">
      <formula>#REF!</formula>
    </cfRule>
  </conditionalFormatting>
  <conditionalFormatting sqref="R12:T12">
    <cfRule type="cellIs" dxfId="41" priority="42" operator="equal">
      <formula>$AA$2</formula>
    </cfRule>
  </conditionalFormatting>
  <conditionalFormatting sqref="R12:T12 R16:T16 R26:T26 R14:T14 R36:T36 R32:T32 R30:T30 R18:T18 R22:T22 R24:T24 R20:T20 R28:T28 R34:T34">
    <cfRule type="cellIs" dxfId="40" priority="41" operator="equal">
      <formula>#REF!</formula>
    </cfRule>
  </conditionalFormatting>
  <conditionalFormatting sqref="O4:O7 O16:O37">
    <cfRule type="cellIs" dxfId="39" priority="40" operator="equal">
      <formula>$AA$2</formula>
    </cfRule>
  </conditionalFormatting>
  <conditionalFormatting sqref="O4:O7 O16:O37">
    <cfRule type="cellIs" dxfId="38" priority="39" operator="equal">
      <formula>#REF!</formula>
    </cfRule>
  </conditionalFormatting>
  <conditionalFormatting sqref="M4:M7 M16:M37">
    <cfRule type="cellIs" dxfId="37" priority="38" operator="equal">
      <formula>$AA$2</formula>
    </cfRule>
  </conditionalFormatting>
  <conditionalFormatting sqref="M4:M7 M16:M37">
    <cfRule type="cellIs" dxfId="36" priority="37" operator="equal">
      <formula>#REF!</formula>
    </cfRule>
  </conditionalFormatting>
  <conditionalFormatting sqref="R13">
    <cfRule type="cellIs" dxfId="35" priority="36" operator="equal">
      <formula>$P$2</formula>
    </cfRule>
  </conditionalFormatting>
  <conditionalFormatting sqref="R12">
    <cfRule type="cellIs" dxfId="34" priority="35" operator="equal">
      <formula>$P$2</formula>
    </cfRule>
  </conditionalFormatting>
  <conditionalFormatting sqref="S12">
    <cfRule type="cellIs" dxfId="33" priority="34" operator="equal">
      <formula>$P$2</formula>
    </cfRule>
  </conditionalFormatting>
  <conditionalFormatting sqref="R13">
    <cfRule type="cellIs" dxfId="32" priority="33" operator="equal">
      <formula>$P$2</formula>
    </cfRule>
  </conditionalFormatting>
  <conditionalFormatting sqref="T14">
    <cfRule type="cellIs" dxfId="31" priority="32" operator="equal">
      <formula>$AA$2</formula>
    </cfRule>
  </conditionalFormatting>
  <conditionalFormatting sqref="M26:M27">
    <cfRule type="cellIs" dxfId="30" priority="31" operator="equal">
      <formula>$P$2</formula>
    </cfRule>
  </conditionalFormatting>
  <conditionalFormatting sqref="R6:T6">
    <cfRule type="cellIs" dxfId="29" priority="30" operator="equal">
      <formula>$AA$2</formula>
    </cfRule>
  </conditionalFormatting>
  <conditionalFormatting sqref="R6:T6">
    <cfRule type="cellIs" dxfId="28" priority="29" operator="equal">
      <formula>#REF!</formula>
    </cfRule>
  </conditionalFormatting>
  <conditionalFormatting sqref="R16:T16">
    <cfRule type="cellIs" dxfId="27" priority="28" operator="equal">
      <formula>$AA$2</formula>
    </cfRule>
  </conditionalFormatting>
  <conditionalFormatting sqref="R16:T16">
    <cfRule type="cellIs" dxfId="26" priority="27" operator="equal">
      <formula>#REF!</formula>
    </cfRule>
  </conditionalFormatting>
  <conditionalFormatting sqref="R36">
    <cfRule type="cellIs" dxfId="25" priority="26" operator="equal">
      <formula>$AA$2</formula>
    </cfRule>
  </conditionalFormatting>
  <conditionalFormatting sqref="R36">
    <cfRule type="cellIs" dxfId="24" priority="25" operator="equal">
      <formula>#REF!</formula>
    </cfRule>
  </conditionalFormatting>
  <conditionalFormatting sqref="S36">
    <cfRule type="cellIs" dxfId="23" priority="24" operator="equal">
      <formula>$AA$2</formula>
    </cfRule>
  </conditionalFormatting>
  <conditionalFormatting sqref="S36">
    <cfRule type="cellIs" dxfId="22" priority="23" operator="equal">
      <formula>#REF!</formula>
    </cfRule>
  </conditionalFormatting>
  <conditionalFormatting sqref="T36">
    <cfRule type="cellIs" dxfId="21" priority="22" operator="equal">
      <formula>$AA$2</formula>
    </cfRule>
  </conditionalFormatting>
  <conditionalFormatting sqref="T36">
    <cfRule type="cellIs" dxfId="20" priority="21" operator="equal">
      <formula>#REF!</formula>
    </cfRule>
  </conditionalFormatting>
  <conditionalFormatting sqref="S18">
    <cfRule type="cellIs" dxfId="19" priority="20" operator="equal">
      <formula>$AA$2</formula>
    </cfRule>
  </conditionalFormatting>
  <conditionalFormatting sqref="S18">
    <cfRule type="cellIs" dxfId="18" priority="19" operator="equal">
      <formula>#REF!</formula>
    </cfRule>
  </conditionalFormatting>
  <conditionalFormatting sqref="T18">
    <cfRule type="cellIs" dxfId="17" priority="18" operator="equal">
      <formula>$AA$2</formula>
    </cfRule>
  </conditionalFormatting>
  <conditionalFormatting sqref="T18">
    <cfRule type="cellIs" dxfId="16" priority="17" operator="equal">
      <formula>#REF!</formula>
    </cfRule>
  </conditionalFormatting>
  <conditionalFormatting sqref="R18">
    <cfRule type="cellIs" dxfId="15" priority="16" operator="equal">
      <formula>$AA$2</formula>
    </cfRule>
  </conditionalFormatting>
  <conditionalFormatting sqref="R18">
    <cfRule type="cellIs" dxfId="14" priority="15" operator="equal">
      <formula>#REF!</formula>
    </cfRule>
  </conditionalFormatting>
  <conditionalFormatting sqref="T20">
    <cfRule type="cellIs" dxfId="13" priority="14" operator="equal">
      <formula>$AA$2</formula>
    </cfRule>
  </conditionalFormatting>
  <conditionalFormatting sqref="T20">
    <cfRule type="cellIs" dxfId="12" priority="13" operator="equal">
      <formula>#REF!</formula>
    </cfRule>
  </conditionalFormatting>
  <conditionalFormatting sqref="T22">
    <cfRule type="cellIs" dxfId="11" priority="12" operator="equal">
      <formula>$AA$2</formula>
    </cfRule>
  </conditionalFormatting>
  <conditionalFormatting sqref="T22">
    <cfRule type="cellIs" dxfId="10" priority="11" operator="equal">
      <formula>#REF!</formula>
    </cfRule>
  </conditionalFormatting>
  <conditionalFormatting sqref="S22">
    <cfRule type="cellIs" dxfId="9" priority="10" operator="equal">
      <formula>$AA$2</formula>
    </cfRule>
  </conditionalFormatting>
  <conditionalFormatting sqref="S22">
    <cfRule type="cellIs" dxfId="8" priority="9" operator="equal">
      <formula>#REF!</formula>
    </cfRule>
  </conditionalFormatting>
  <conditionalFormatting sqref="T24">
    <cfRule type="cellIs" dxfId="7" priority="8" operator="equal">
      <formula>$AA$2</formula>
    </cfRule>
  </conditionalFormatting>
  <conditionalFormatting sqref="T24">
    <cfRule type="cellIs" dxfId="6" priority="7" operator="equal">
      <formula>#REF!</formula>
    </cfRule>
  </conditionalFormatting>
  <conditionalFormatting sqref="R20">
    <cfRule type="cellIs" dxfId="5" priority="6" operator="equal">
      <formula>$AA$2</formula>
    </cfRule>
  </conditionalFormatting>
  <conditionalFormatting sqref="R20">
    <cfRule type="cellIs" dxfId="4" priority="5" operator="equal">
      <formula>#REF!</formula>
    </cfRule>
  </conditionalFormatting>
  <conditionalFormatting sqref="S20">
    <cfRule type="cellIs" dxfId="3" priority="4" operator="equal">
      <formula>$AA$2</formula>
    </cfRule>
  </conditionalFormatting>
  <conditionalFormatting sqref="S20">
    <cfRule type="cellIs" dxfId="2" priority="3" operator="equal">
      <formula>#REF!</formula>
    </cfRule>
  </conditionalFormatting>
  <conditionalFormatting sqref="T34">
    <cfRule type="cellIs" dxfId="1" priority="2" operator="equal">
      <formula>$AA$2</formula>
    </cfRule>
  </conditionalFormatting>
  <conditionalFormatting sqref="T34">
    <cfRule type="cellIs" dxfId="0" priority="1" operator="equal">
      <formula>#REF!</formula>
    </cfRule>
  </conditionalFormatting>
  <dataValidations count="1">
    <dataValidation type="whole" operator="greaterThanOrEqual" allowBlank="1" showInputMessage="1" showErrorMessage="1" errorTitle="ERROR" error="Solo acepta números enteros" sqref="K4:K37 O4:O7 O16:O37 M4:M7 M16:M37">
      <formula1>0</formula1>
    </dataValidation>
  </dataValidations>
  <pageMargins left="0.23622047244094491" right="0.23622047244094491" top="0.74803149606299213" bottom="0.74803149606299213" header="0.31496062992125984" footer="0.31496062992125984"/>
  <pageSetup scale="39" orientation="landscape" r:id="rId1"/>
  <rowBreaks count="4" manualBreakCount="4">
    <brk id="7" max="16383" man="1"/>
    <brk id="15" max="16383" man="1"/>
    <brk id="23" max="16383" man="1"/>
    <brk id="31" max="16383" man="1"/>
  </rowBreaks>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2:L44"/>
  <sheetViews>
    <sheetView showGridLines="0" zoomScaleNormal="100" zoomScaleSheetLayoutView="90" workbookViewId="0">
      <selection activeCell="E11" sqref="E11"/>
    </sheetView>
  </sheetViews>
  <sheetFormatPr baseColWidth="10" defaultColWidth="11.42578125" defaultRowHeight="15.75" x14ac:dyDescent="0.25"/>
  <cols>
    <col min="1" max="1" width="4" style="33" customWidth="1"/>
    <col min="2" max="2" width="9.140625" style="33" customWidth="1"/>
    <col min="3" max="3" width="29.85546875" style="33" customWidth="1"/>
    <col min="4" max="6" width="10.5703125" style="33" customWidth="1"/>
    <col min="7" max="7" width="12.140625" style="33" customWidth="1"/>
    <col min="8" max="8" width="10.7109375" style="33" customWidth="1"/>
    <col min="9" max="9" width="11.42578125" style="33" customWidth="1"/>
    <col min="10" max="12" width="10.5703125" style="33" customWidth="1"/>
    <col min="13" max="16384" width="11.42578125" style="33"/>
  </cols>
  <sheetData>
    <row r="2" spans="2:12" ht="17.25" x14ac:dyDescent="0.3">
      <c r="B2" s="121" t="s">
        <v>122</v>
      </c>
      <c r="C2" s="121"/>
      <c r="D2" s="121"/>
      <c r="E2" s="121"/>
      <c r="F2" s="121"/>
      <c r="G2" s="121"/>
      <c r="H2" s="121"/>
      <c r="I2" s="121"/>
      <c r="J2" s="121"/>
      <c r="K2" s="121"/>
      <c r="L2" s="121"/>
    </row>
    <row r="3" spans="2:12" ht="17.25" x14ac:dyDescent="0.3">
      <c r="B3" s="121" t="s">
        <v>123</v>
      </c>
      <c r="C3" s="121"/>
      <c r="D3" s="121"/>
      <c r="E3" s="121"/>
      <c r="F3" s="121"/>
      <c r="G3" s="121"/>
      <c r="H3" s="121"/>
      <c r="I3" s="121"/>
      <c r="J3" s="121"/>
      <c r="K3" s="121"/>
      <c r="L3" s="121"/>
    </row>
    <row r="4" spans="2:12" x14ac:dyDescent="0.25">
      <c r="B4" s="34"/>
      <c r="C4" s="34"/>
      <c r="D4" s="34"/>
      <c r="E4" s="34"/>
      <c r="F4" s="34"/>
      <c r="G4" s="34"/>
      <c r="H4" s="34"/>
      <c r="I4" s="34"/>
      <c r="J4" s="34"/>
    </row>
    <row r="5" spans="2:12" x14ac:dyDescent="0.25">
      <c r="B5" s="122" t="s">
        <v>65</v>
      </c>
      <c r="C5" s="122" t="s">
        <v>124</v>
      </c>
      <c r="D5" s="122" t="s">
        <v>125</v>
      </c>
      <c r="E5" s="122"/>
      <c r="F5" s="122"/>
      <c r="G5" s="122" t="s">
        <v>126</v>
      </c>
      <c r="H5" s="122"/>
      <c r="I5" s="122"/>
      <c r="J5" s="122" t="s">
        <v>127</v>
      </c>
      <c r="K5" s="122"/>
      <c r="L5" s="122"/>
    </row>
    <row r="6" spans="2:12" x14ac:dyDescent="0.25">
      <c r="B6" s="122"/>
      <c r="C6" s="122"/>
      <c r="D6" s="35" t="s">
        <v>128</v>
      </c>
      <c r="E6" s="35" t="s">
        <v>129</v>
      </c>
      <c r="F6" s="35" t="s">
        <v>130</v>
      </c>
      <c r="G6" s="35" t="s">
        <v>128</v>
      </c>
      <c r="H6" s="35" t="s">
        <v>129</v>
      </c>
      <c r="I6" s="35" t="s">
        <v>130</v>
      </c>
      <c r="J6" s="35" t="s">
        <v>128</v>
      </c>
      <c r="K6" s="35" t="s">
        <v>129</v>
      </c>
      <c r="L6" s="35" t="s">
        <v>130</v>
      </c>
    </row>
    <row r="7" spans="2:12" x14ac:dyDescent="0.25">
      <c r="B7" s="36">
        <v>1</v>
      </c>
      <c r="C7" s="37" t="s">
        <v>131</v>
      </c>
      <c r="D7" s="38">
        <v>329</v>
      </c>
      <c r="E7" s="38">
        <v>77</v>
      </c>
      <c r="F7" s="38">
        <f>SUM(D7:E7)</f>
        <v>406</v>
      </c>
      <c r="G7" s="38">
        <v>0</v>
      </c>
      <c r="H7" s="38">
        <v>0</v>
      </c>
      <c r="I7" s="38">
        <f>SUM(G7:H7)</f>
        <v>0</v>
      </c>
      <c r="J7" s="39">
        <f>G7/D7</f>
        <v>0</v>
      </c>
      <c r="K7" s="39">
        <f>H7/E7</f>
        <v>0</v>
      </c>
      <c r="L7" s="40">
        <v>0</v>
      </c>
    </row>
    <row r="8" spans="2:12" x14ac:dyDescent="0.25">
      <c r="B8" s="36">
        <v>2</v>
      </c>
      <c r="C8" s="37" t="s">
        <v>132</v>
      </c>
      <c r="D8" s="38">
        <v>435</v>
      </c>
      <c r="E8" s="38">
        <v>150</v>
      </c>
      <c r="F8" s="38">
        <f t="shared" ref="F8:F38" si="0">SUM(D8:E8)</f>
        <v>585</v>
      </c>
      <c r="G8" s="38">
        <v>31</v>
      </c>
      <c r="H8" s="38">
        <v>9</v>
      </c>
      <c r="I8" s="38">
        <f t="shared" ref="I8:I38" si="1">SUM(G8:H8)</f>
        <v>40</v>
      </c>
      <c r="J8" s="39">
        <f t="shared" ref="J8:K39" si="2">G8/D8</f>
        <v>7.1264367816091953E-2</v>
      </c>
      <c r="K8" s="39">
        <f t="shared" si="2"/>
        <v>0.06</v>
      </c>
      <c r="L8" s="40">
        <v>7.0000000000000007E-2</v>
      </c>
    </row>
    <row r="9" spans="2:12" x14ac:dyDescent="0.25">
      <c r="B9" s="36">
        <v>3</v>
      </c>
      <c r="C9" s="37" t="s">
        <v>133</v>
      </c>
      <c r="D9" s="38">
        <v>172</v>
      </c>
      <c r="E9" s="38">
        <v>58</v>
      </c>
      <c r="F9" s="38">
        <f t="shared" si="0"/>
        <v>230</v>
      </c>
      <c r="G9" s="38">
        <v>0</v>
      </c>
      <c r="H9" s="38">
        <v>0</v>
      </c>
      <c r="I9" s="38">
        <f t="shared" si="1"/>
        <v>0</v>
      </c>
      <c r="J9" s="39">
        <f t="shared" si="2"/>
        <v>0</v>
      </c>
      <c r="K9" s="39">
        <f t="shared" si="2"/>
        <v>0</v>
      </c>
      <c r="L9" s="40">
        <v>0</v>
      </c>
    </row>
    <row r="10" spans="2:12" x14ac:dyDescent="0.25">
      <c r="B10" s="36">
        <v>4</v>
      </c>
      <c r="C10" s="37" t="s">
        <v>134</v>
      </c>
      <c r="D10" s="38">
        <v>731</v>
      </c>
      <c r="E10" s="38">
        <v>211</v>
      </c>
      <c r="F10" s="38">
        <f t="shared" si="0"/>
        <v>942</v>
      </c>
      <c r="G10" s="38">
        <v>11</v>
      </c>
      <c r="H10" s="38">
        <v>8</v>
      </c>
      <c r="I10" s="38">
        <f t="shared" si="1"/>
        <v>19</v>
      </c>
      <c r="J10" s="39">
        <f t="shared" si="2"/>
        <v>1.5047879616963064E-2</v>
      </c>
      <c r="K10" s="39">
        <f t="shared" si="2"/>
        <v>3.7914691943127965E-2</v>
      </c>
      <c r="L10" s="40">
        <v>0.02</v>
      </c>
    </row>
    <row r="11" spans="2:12" x14ac:dyDescent="0.25">
      <c r="B11" s="36">
        <v>5</v>
      </c>
      <c r="C11" s="37" t="s">
        <v>135</v>
      </c>
      <c r="D11" s="38">
        <v>3695</v>
      </c>
      <c r="E11" s="38">
        <v>1838</v>
      </c>
      <c r="F11" s="38">
        <f t="shared" si="0"/>
        <v>5533</v>
      </c>
      <c r="G11" s="38">
        <v>89</v>
      </c>
      <c r="H11" s="38">
        <v>39</v>
      </c>
      <c r="I11" s="38">
        <f t="shared" si="1"/>
        <v>128</v>
      </c>
      <c r="J11" s="39">
        <f t="shared" si="2"/>
        <v>2.408660351826793E-2</v>
      </c>
      <c r="K11" s="39">
        <f t="shared" si="2"/>
        <v>2.1218715995647442E-2</v>
      </c>
      <c r="L11" s="40">
        <v>0.02</v>
      </c>
    </row>
    <row r="12" spans="2:12" x14ac:dyDescent="0.25">
      <c r="B12" s="36">
        <v>6</v>
      </c>
      <c r="C12" s="37" t="s">
        <v>136</v>
      </c>
      <c r="D12" s="38">
        <v>920</v>
      </c>
      <c r="E12" s="38">
        <v>300</v>
      </c>
      <c r="F12" s="38">
        <f t="shared" si="0"/>
        <v>1220</v>
      </c>
      <c r="G12" s="38">
        <v>57</v>
      </c>
      <c r="H12" s="38">
        <v>19</v>
      </c>
      <c r="I12" s="38">
        <f t="shared" si="1"/>
        <v>76</v>
      </c>
      <c r="J12" s="39">
        <f t="shared" si="2"/>
        <v>6.1956521739130438E-2</v>
      </c>
      <c r="K12" s="39">
        <f t="shared" si="2"/>
        <v>6.3333333333333339E-2</v>
      </c>
      <c r="L12" s="40">
        <v>0.06</v>
      </c>
    </row>
    <row r="13" spans="2:12" x14ac:dyDescent="0.25">
      <c r="B13" s="36">
        <v>7</v>
      </c>
      <c r="C13" s="37" t="s">
        <v>137</v>
      </c>
      <c r="D13" s="38">
        <v>868</v>
      </c>
      <c r="E13" s="38">
        <v>355</v>
      </c>
      <c r="F13" s="38">
        <f t="shared" si="0"/>
        <v>1223</v>
      </c>
      <c r="G13" s="38">
        <v>28</v>
      </c>
      <c r="H13" s="38">
        <v>9</v>
      </c>
      <c r="I13" s="38">
        <f t="shared" si="1"/>
        <v>37</v>
      </c>
      <c r="J13" s="39">
        <f t="shared" si="2"/>
        <v>3.2258064516129031E-2</v>
      </c>
      <c r="K13" s="39">
        <f t="shared" si="2"/>
        <v>2.5352112676056339E-2</v>
      </c>
      <c r="L13" s="40">
        <v>0.03</v>
      </c>
    </row>
    <row r="14" spans="2:12" x14ac:dyDescent="0.25">
      <c r="B14" s="36">
        <v>8</v>
      </c>
      <c r="C14" s="37" t="s">
        <v>138</v>
      </c>
      <c r="D14" s="38">
        <v>656</v>
      </c>
      <c r="E14" s="38">
        <v>314</v>
      </c>
      <c r="F14" s="38">
        <f t="shared" si="0"/>
        <v>970</v>
      </c>
      <c r="G14" s="38">
        <v>51</v>
      </c>
      <c r="H14" s="38">
        <v>15</v>
      </c>
      <c r="I14" s="38">
        <f t="shared" si="1"/>
        <v>66</v>
      </c>
      <c r="J14" s="39">
        <f t="shared" si="2"/>
        <v>7.774390243902439E-2</v>
      </c>
      <c r="K14" s="39">
        <f t="shared" si="2"/>
        <v>4.7770700636942678E-2</v>
      </c>
      <c r="L14" s="40">
        <v>7.0000000000000007E-2</v>
      </c>
    </row>
    <row r="15" spans="2:12" x14ac:dyDescent="0.25">
      <c r="B15" s="36">
        <v>9</v>
      </c>
      <c r="C15" s="37" t="s">
        <v>139</v>
      </c>
      <c r="D15" s="38">
        <v>210</v>
      </c>
      <c r="E15" s="38">
        <v>53</v>
      </c>
      <c r="F15" s="38">
        <f t="shared" si="0"/>
        <v>263</v>
      </c>
      <c r="G15" s="38">
        <v>56</v>
      </c>
      <c r="H15" s="38">
        <v>6</v>
      </c>
      <c r="I15" s="38">
        <f t="shared" si="1"/>
        <v>62</v>
      </c>
      <c r="J15" s="39">
        <f t="shared" si="2"/>
        <v>0.26666666666666666</v>
      </c>
      <c r="K15" s="39">
        <f t="shared" si="2"/>
        <v>0.11320754716981132</v>
      </c>
      <c r="L15" s="40">
        <v>0.24</v>
      </c>
    </row>
    <row r="16" spans="2:12" x14ac:dyDescent="0.25">
      <c r="B16" s="36">
        <v>10</v>
      </c>
      <c r="C16" s="37" t="s">
        <v>140</v>
      </c>
      <c r="D16" s="38">
        <v>1661</v>
      </c>
      <c r="E16" s="38">
        <v>516</v>
      </c>
      <c r="F16" s="38">
        <f t="shared" si="0"/>
        <v>2177</v>
      </c>
      <c r="G16" s="38">
        <v>86</v>
      </c>
      <c r="H16" s="38">
        <v>28</v>
      </c>
      <c r="I16" s="38">
        <f t="shared" si="1"/>
        <v>114</v>
      </c>
      <c r="J16" s="39">
        <f t="shared" si="2"/>
        <v>5.1776038531005417E-2</v>
      </c>
      <c r="K16" s="39">
        <f t="shared" si="2"/>
        <v>5.4263565891472867E-2</v>
      </c>
      <c r="L16" s="40">
        <v>0.05</v>
      </c>
    </row>
    <row r="17" spans="2:12" x14ac:dyDescent="0.25">
      <c r="B17" s="36">
        <v>11</v>
      </c>
      <c r="C17" s="37" t="s">
        <v>141</v>
      </c>
      <c r="D17" s="38">
        <v>1132</v>
      </c>
      <c r="E17" s="38">
        <v>219</v>
      </c>
      <c r="F17" s="38">
        <f t="shared" si="0"/>
        <v>1351</v>
      </c>
      <c r="G17" s="38">
        <v>21</v>
      </c>
      <c r="H17" s="38">
        <v>7</v>
      </c>
      <c r="I17" s="38">
        <f t="shared" si="1"/>
        <v>28</v>
      </c>
      <c r="J17" s="39">
        <f t="shared" si="2"/>
        <v>1.8551236749116608E-2</v>
      </c>
      <c r="K17" s="39">
        <f t="shared" si="2"/>
        <v>3.1963470319634701E-2</v>
      </c>
      <c r="L17" s="40">
        <v>0.02</v>
      </c>
    </row>
    <row r="18" spans="2:12" x14ac:dyDescent="0.25">
      <c r="B18" s="36">
        <v>12</v>
      </c>
      <c r="C18" s="37" t="s">
        <v>142</v>
      </c>
      <c r="D18" s="38">
        <v>2615</v>
      </c>
      <c r="E18" s="38">
        <v>727</v>
      </c>
      <c r="F18" s="38">
        <f t="shared" si="0"/>
        <v>3342</v>
      </c>
      <c r="G18" s="38">
        <v>71</v>
      </c>
      <c r="H18" s="38">
        <v>30</v>
      </c>
      <c r="I18" s="38">
        <f t="shared" si="1"/>
        <v>101</v>
      </c>
      <c r="J18" s="39">
        <f t="shared" si="2"/>
        <v>2.7151051625239005E-2</v>
      </c>
      <c r="K18" s="39">
        <f t="shared" si="2"/>
        <v>4.1265474552957357E-2</v>
      </c>
      <c r="L18" s="40">
        <v>0.03</v>
      </c>
    </row>
    <row r="19" spans="2:12" x14ac:dyDescent="0.25">
      <c r="B19" s="36">
        <v>13</v>
      </c>
      <c r="C19" s="37" t="s">
        <v>143</v>
      </c>
      <c r="D19" s="38">
        <v>2811</v>
      </c>
      <c r="E19" s="38">
        <v>1347</v>
      </c>
      <c r="F19" s="38">
        <f t="shared" si="0"/>
        <v>4158</v>
      </c>
      <c r="G19" s="38">
        <v>100</v>
      </c>
      <c r="H19" s="38">
        <v>23</v>
      </c>
      <c r="I19" s="38">
        <f t="shared" si="1"/>
        <v>123</v>
      </c>
      <c r="J19" s="39">
        <f t="shared" si="2"/>
        <v>3.557452863749555E-2</v>
      </c>
      <c r="K19" s="39">
        <f t="shared" si="2"/>
        <v>1.7074981440237565E-2</v>
      </c>
      <c r="L19" s="40">
        <v>0.03</v>
      </c>
    </row>
    <row r="20" spans="2:12" x14ac:dyDescent="0.25">
      <c r="B20" s="36">
        <v>14</v>
      </c>
      <c r="C20" s="37" t="s">
        <v>144</v>
      </c>
      <c r="D20" s="38">
        <v>1200</v>
      </c>
      <c r="E20" s="38">
        <v>320</v>
      </c>
      <c r="F20" s="38">
        <f t="shared" si="0"/>
        <v>1520</v>
      </c>
      <c r="G20" s="38">
        <v>6</v>
      </c>
      <c r="H20" s="38">
        <v>6</v>
      </c>
      <c r="I20" s="38">
        <f t="shared" si="1"/>
        <v>12</v>
      </c>
      <c r="J20" s="39">
        <f t="shared" si="2"/>
        <v>5.0000000000000001E-3</v>
      </c>
      <c r="K20" s="39">
        <f t="shared" si="2"/>
        <v>1.8749999999999999E-2</v>
      </c>
      <c r="L20" s="40">
        <v>0.01</v>
      </c>
    </row>
    <row r="21" spans="2:12" x14ac:dyDescent="0.25">
      <c r="B21" s="36">
        <v>15</v>
      </c>
      <c r="C21" s="37" t="s">
        <v>145</v>
      </c>
      <c r="D21" s="38">
        <v>3490</v>
      </c>
      <c r="E21" s="38">
        <v>949</v>
      </c>
      <c r="F21" s="38">
        <f t="shared" si="0"/>
        <v>4439</v>
      </c>
      <c r="G21" s="38">
        <v>211</v>
      </c>
      <c r="H21" s="38">
        <v>49</v>
      </c>
      <c r="I21" s="38">
        <f t="shared" si="1"/>
        <v>260</v>
      </c>
      <c r="J21" s="39">
        <f t="shared" si="2"/>
        <v>6.0458452722063037E-2</v>
      </c>
      <c r="K21" s="39">
        <f t="shared" si="2"/>
        <v>5.1633298208640675E-2</v>
      </c>
      <c r="L21" s="40">
        <v>0.06</v>
      </c>
    </row>
    <row r="22" spans="2:12" x14ac:dyDescent="0.25">
      <c r="B22" s="36">
        <v>16</v>
      </c>
      <c r="C22" s="37" t="s">
        <v>146</v>
      </c>
      <c r="D22" s="38">
        <v>2396</v>
      </c>
      <c r="E22" s="38">
        <v>486</v>
      </c>
      <c r="F22" s="38">
        <f t="shared" si="0"/>
        <v>2882</v>
      </c>
      <c r="G22" s="38">
        <v>51</v>
      </c>
      <c r="H22" s="38">
        <v>5</v>
      </c>
      <c r="I22" s="38">
        <f t="shared" si="1"/>
        <v>56</v>
      </c>
      <c r="J22" s="39">
        <f t="shared" si="2"/>
        <v>2.1285475792988316E-2</v>
      </c>
      <c r="K22" s="39">
        <f t="shared" si="2"/>
        <v>1.0288065843621399E-2</v>
      </c>
      <c r="L22" s="40">
        <v>0.02</v>
      </c>
    </row>
    <row r="23" spans="2:12" x14ac:dyDescent="0.25">
      <c r="B23" s="36">
        <v>17</v>
      </c>
      <c r="C23" s="37" t="s">
        <v>147</v>
      </c>
      <c r="D23" s="38">
        <v>841</v>
      </c>
      <c r="E23" s="38">
        <v>213</v>
      </c>
      <c r="F23" s="38">
        <f t="shared" si="0"/>
        <v>1054</v>
      </c>
      <c r="G23" s="38">
        <v>44</v>
      </c>
      <c r="H23" s="38">
        <v>5</v>
      </c>
      <c r="I23" s="38">
        <f t="shared" si="1"/>
        <v>49</v>
      </c>
      <c r="J23" s="39">
        <f t="shared" si="2"/>
        <v>5.2318668252080855E-2</v>
      </c>
      <c r="K23" s="39">
        <f t="shared" si="2"/>
        <v>2.3474178403755867E-2</v>
      </c>
      <c r="L23" s="40">
        <v>0.05</v>
      </c>
    </row>
    <row r="24" spans="2:12" x14ac:dyDescent="0.25">
      <c r="B24" s="36">
        <v>18</v>
      </c>
      <c r="C24" s="37" t="s">
        <v>148</v>
      </c>
      <c r="D24" s="38">
        <v>657</v>
      </c>
      <c r="E24" s="38">
        <v>155</v>
      </c>
      <c r="F24" s="38">
        <f t="shared" si="0"/>
        <v>812</v>
      </c>
      <c r="G24" s="38">
        <v>2</v>
      </c>
      <c r="H24" s="38">
        <v>2</v>
      </c>
      <c r="I24" s="38">
        <f t="shared" si="1"/>
        <v>4</v>
      </c>
      <c r="J24" s="39">
        <f t="shared" si="2"/>
        <v>3.0441400304414001E-3</v>
      </c>
      <c r="K24" s="39">
        <f t="shared" si="2"/>
        <v>1.2903225806451613E-2</v>
      </c>
      <c r="L24" s="40">
        <v>0</v>
      </c>
    </row>
    <row r="25" spans="2:12" x14ac:dyDescent="0.25">
      <c r="B25" s="36">
        <v>19</v>
      </c>
      <c r="C25" s="37" t="s">
        <v>149</v>
      </c>
      <c r="D25" s="38">
        <v>665</v>
      </c>
      <c r="E25" s="38">
        <v>150</v>
      </c>
      <c r="F25" s="38">
        <f t="shared" si="0"/>
        <v>815</v>
      </c>
      <c r="G25" s="38">
        <v>51</v>
      </c>
      <c r="H25" s="38">
        <v>14</v>
      </c>
      <c r="I25" s="38">
        <f t="shared" si="1"/>
        <v>65</v>
      </c>
      <c r="J25" s="39">
        <f t="shared" si="2"/>
        <v>7.6691729323308269E-2</v>
      </c>
      <c r="K25" s="39">
        <f t="shared" si="2"/>
        <v>9.3333333333333338E-2</v>
      </c>
      <c r="L25" s="40">
        <v>0.08</v>
      </c>
    </row>
    <row r="26" spans="2:12" x14ac:dyDescent="0.25">
      <c r="B26" s="36">
        <v>20</v>
      </c>
      <c r="C26" s="37" t="s">
        <v>150</v>
      </c>
      <c r="D26" s="38">
        <v>4311</v>
      </c>
      <c r="E26" s="38">
        <v>1018</v>
      </c>
      <c r="F26" s="38">
        <f t="shared" si="0"/>
        <v>5329</v>
      </c>
      <c r="G26" s="38">
        <v>164</v>
      </c>
      <c r="H26" s="38">
        <v>32</v>
      </c>
      <c r="I26" s="38">
        <f t="shared" si="1"/>
        <v>196</v>
      </c>
      <c r="J26" s="39">
        <f t="shared" si="2"/>
        <v>3.8042217582927397E-2</v>
      </c>
      <c r="K26" s="39">
        <f t="shared" si="2"/>
        <v>3.1434184675834968E-2</v>
      </c>
      <c r="L26" s="40">
        <v>0.04</v>
      </c>
    </row>
    <row r="27" spans="2:12" x14ac:dyDescent="0.25">
      <c r="B27" s="36">
        <v>21</v>
      </c>
      <c r="C27" s="37" t="s">
        <v>151</v>
      </c>
      <c r="D27" s="38">
        <v>2127</v>
      </c>
      <c r="E27" s="38">
        <v>460</v>
      </c>
      <c r="F27" s="38">
        <f t="shared" si="0"/>
        <v>2587</v>
      </c>
      <c r="G27" s="38">
        <v>203</v>
      </c>
      <c r="H27" s="38">
        <v>39</v>
      </c>
      <c r="I27" s="38">
        <f t="shared" si="1"/>
        <v>242</v>
      </c>
      <c r="J27" s="39">
        <f t="shared" si="2"/>
        <v>9.5439586271744245E-2</v>
      </c>
      <c r="K27" s="39">
        <f t="shared" si="2"/>
        <v>8.478260869565217E-2</v>
      </c>
      <c r="L27" s="40">
        <v>0.09</v>
      </c>
    </row>
    <row r="28" spans="2:12" x14ac:dyDescent="0.25">
      <c r="B28" s="36">
        <v>22</v>
      </c>
      <c r="C28" s="37" t="s">
        <v>152</v>
      </c>
      <c r="D28" s="38">
        <v>1145</v>
      </c>
      <c r="E28" s="38">
        <v>242</v>
      </c>
      <c r="F28" s="38">
        <f t="shared" si="0"/>
        <v>1387</v>
      </c>
      <c r="G28" s="38">
        <v>0</v>
      </c>
      <c r="H28" s="38">
        <v>1</v>
      </c>
      <c r="I28" s="38">
        <f t="shared" si="1"/>
        <v>1</v>
      </c>
      <c r="J28" s="39">
        <f t="shared" si="2"/>
        <v>0</v>
      </c>
      <c r="K28" s="39">
        <f t="shared" si="2"/>
        <v>4.1322314049586778E-3</v>
      </c>
      <c r="L28" s="40">
        <v>0</v>
      </c>
    </row>
    <row r="29" spans="2:12" x14ac:dyDescent="0.25">
      <c r="B29" s="36">
        <v>23</v>
      </c>
      <c r="C29" s="37" t="s">
        <v>153</v>
      </c>
      <c r="D29" s="38">
        <v>829</v>
      </c>
      <c r="E29" s="38">
        <v>252</v>
      </c>
      <c r="F29" s="38">
        <f t="shared" si="0"/>
        <v>1081</v>
      </c>
      <c r="G29" s="38">
        <v>5</v>
      </c>
      <c r="H29" s="38">
        <v>1</v>
      </c>
      <c r="I29" s="38">
        <f t="shared" si="1"/>
        <v>6</v>
      </c>
      <c r="J29" s="39">
        <f t="shared" si="2"/>
        <v>6.0313630880579009E-3</v>
      </c>
      <c r="K29" s="39">
        <f t="shared" si="2"/>
        <v>3.968253968253968E-3</v>
      </c>
      <c r="L29" s="40">
        <v>0.01</v>
      </c>
    </row>
    <row r="30" spans="2:12" x14ac:dyDescent="0.25">
      <c r="B30" s="36">
        <v>24</v>
      </c>
      <c r="C30" s="37" t="s">
        <v>154</v>
      </c>
      <c r="D30" s="38">
        <v>1887</v>
      </c>
      <c r="E30" s="38">
        <v>397</v>
      </c>
      <c r="F30" s="38">
        <f t="shared" si="0"/>
        <v>2284</v>
      </c>
      <c r="G30" s="38">
        <v>9</v>
      </c>
      <c r="H30" s="38">
        <v>2</v>
      </c>
      <c r="I30" s="38">
        <f t="shared" si="1"/>
        <v>11</v>
      </c>
      <c r="J30" s="39">
        <f t="shared" si="2"/>
        <v>4.7694753577106515E-3</v>
      </c>
      <c r="K30" s="39">
        <f t="shared" si="2"/>
        <v>5.0377833753148613E-3</v>
      </c>
      <c r="L30" s="40">
        <v>0</v>
      </c>
    </row>
    <row r="31" spans="2:12" x14ac:dyDescent="0.25">
      <c r="B31" s="36">
        <v>25</v>
      </c>
      <c r="C31" s="37" t="s">
        <v>155</v>
      </c>
      <c r="D31" s="38">
        <v>1079</v>
      </c>
      <c r="E31" s="38">
        <v>172</v>
      </c>
      <c r="F31" s="38">
        <f t="shared" si="0"/>
        <v>1251</v>
      </c>
      <c r="G31" s="38">
        <v>0</v>
      </c>
      <c r="H31" s="38">
        <v>0</v>
      </c>
      <c r="I31" s="38">
        <f t="shared" si="1"/>
        <v>0</v>
      </c>
      <c r="J31" s="39">
        <f t="shared" si="2"/>
        <v>0</v>
      </c>
      <c r="K31" s="39">
        <f t="shared" si="2"/>
        <v>0</v>
      </c>
      <c r="L31" s="40">
        <v>0</v>
      </c>
    </row>
    <row r="32" spans="2:12" x14ac:dyDescent="0.25">
      <c r="B32" s="36">
        <v>26</v>
      </c>
      <c r="C32" s="37" t="s">
        <v>156</v>
      </c>
      <c r="D32" s="38">
        <v>833</v>
      </c>
      <c r="E32" s="38">
        <v>290</v>
      </c>
      <c r="F32" s="38">
        <f t="shared" si="0"/>
        <v>1123</v>
      </c>
      <c r="G32" s="38">
        <v>0</v>
      </c>
      <c r="H32" s="38">
        <v>0</v>
      </c>
      <c r="I32" s="38">
        <f t="shared" si="1"/>
        <v>0</v>
      </c>
      <c r="J32" s="39">
        <f t="shared" si="2"/>
        <v>0</v>
      </c>
      <c r="K32" s="39">
        <f t="shared" si="2"/>
        <v>0</v>
      </c>
      <c r="L32" s="40">
        <v>0</v>
      </c>
    </row>
    <row r="33" spans="2:12" x14ac:dyDescent="0.25">
      <c r="B33" s="36">
        <v>27</v>
      </c>
      <c r="C33" s="37" t="s">
        <v>157</v>
      </c>
      <c r="D33" s="38">
        <v>878</v>
      </c>
      <c r="E33" s="38">
        <v>224</v>
      </c>
      <c r="F33" s="38">
        <f t="shared" si="0"/>
        <v>1102</v>
      </c>
      <c r="G33" s="38">
        <v>0</v>
      </c>
      <c r="H33" s="38">
        <v>0</v>
      </c>
      <c r="I33" s="38">
        <f t="shared" si="1"/>
        <v>0</v>
      </c>
      <c r="J33" s="39">
        <f t="shared" si="2"/>
        <v>0</v>
      </c>
      <c r="K33" s="39">
        <f t="shared" si="2"/>
        <v>0</v>
      </c>
      <c r="L33" s="40">
        <v>0</v>
      </c>
    </row>
    <row r="34" spans="2:12" x14ac:dyDescent="0.25">
      <c r="B34" s="36">
        <v>28</v>
      </c>
      <c r="C34" s="37" t="s">
        <v>158</v>
      </c>
      <c r="D34" s="38">
        <v>835</v>
      </c>
      <c r="E34" s="38">
        <v>227</v>
      </c>
      <c r="F34" s="38">
        <f t="shared" si="0"/>
        <v>1062</v>
      </c>
      <c r="G34" s="38">
        <v>359</v>
      </c>
      <c r="H34" s="38">
        <v>96</v>
      </c>
      <c r="I34" s="38">
        <f t="shared" si="1"/>
        <v>455</v>
      </c>
      <c r="J34" s="39">
        <f t="shared" si="2"/>
        <v>0.42994011976047902</v>
      </c>
      <c r="K34" s="39">
        <f t="shared" si="2"/>
        <v>0.42290748898678415</v>
      </c>
      <c r="L34" s="40">
        <v>0.43</v>
      </c>
    </row>
    <row r="35" spans="2:12" x14ac:dyDescent="0.25">
      <c r="B35" s="36">
        <v>29</v>
      </c>
      <c r="C35" s="37" t="s">
        <v>159</v>
      </c>
      <c r="D35" s="38">
        <v>602</v>
      </c>
      <c r="E35" s="38">
        <v>190</v>
      </c>
      <c r="F35" s="38">
        <f t="shared" si="0"/>
        <v>792</v>
      </c>
      <c r="G35" s="38">
        <v>35</v>
      </c>
      <c r="H35" s="38">
        <v>5</v>
      </c>
      <c r="I35" s="38">
        <f t="shared" si="1"/>
        <v>40</v>
      </c>
      <c r="J35" s="39">
        <f t="shared" si="2"/>
        <v>5.8139534883720929E-2</v>
      </c>
      <c r="K35" s="39">
        <f t="shared" si="2"/>
        <v>2.6315789473684209E-2</v>
      </c>
      <c r="L35" s="40">
        <v>0.05</v>
      </c>
    </row>
    <row r="36" spans="2:12" x14ac:dyDescent="0.25">
      <c r="B36" s="36">
        <v>30</v>
      </c>
      <c r="C36" s="37" t="s">
        <v>160</v>
      </c>
      <c r="D36" s="38">
        <v>3949</v>
      </c>
      <c r="E36" s="38">
        <v>1060</v>
      </c>
      <c r="F36" s="38">
        <f t="shared" si="0"/>
        <v>5009</v>
      </c>
      <c r="G36" s="38">
        <v>1214</v>
      </c>
      <c r="H36" s="38">
        <v>315</v>
      </c>
      <c r="I36" s="38">
        <f t="shared" si="1"/>
        <v>1529</v>
      </c>
      <c r="J36" s="39">
        <f t="shared" si="2"/>
        <v>0.30741959989870854</v>
      </c>
      <c r="K36" s="39">
        <f t="shared" si="2"/>
        <v>0.29716981132075471</v>
      </c>
      <c r="L36" s="40">
        <v>0.31</v>
      </c>
    </row>
    <row r="37" spans="2:12" x14ac:dyDescent="0.25">
      <c r="B37" s="36">
        <v>31</v>
      </c>
      <c r="C37" s="37" t="s">
        <v>161</v>
      </c>
      <c r="D37" s="38">
        <v>999</v>
      </c>
      <c r="E37" s="38">
        <v>259</v>
      </c>
      <c r="F37" s="38">
        <f t="shared" si="0"/>
        <v>1258</v>
      </c>
      <c r="G37" s="38">
        <v>0</v>
      </c>
      <c r="H37" s="38">
        <v>0</v>
      </c>
      <c r="I37" s="38">
        <f t="shared" si="1"/>
        <v>0</v>
      </c>
      <c r="J37" s="39">
        <f t="shared" si="2"/>
        <v>0</v>
      </c>
      <c r="K37" s="39">
        <f t="shared" si="2"/>
        <v>0</v>
      </c>
      <c r="L37" s="40">
        <v>0</v>
      </c>
    </row>
    <row r="38" spans="2:12" x14ac:dyDescent="0.25">
      <c r="B38" s="36">
        <v>32</v>
      </c>
      <c r="C38" s="37" t="s">
        <v>162</v>
      </c>
      <c r="D38" s="38">
        <v>1827</v>
      </c>
      <c r="E38" s="38">
        <v>354</v>
      </c>
      <c r="F38" s="38">
        <f t="shared" si="0"/>
        <v>2181</v>
      </c>
      <c r="G38" s="38">
        <v>0</v>
      </c>
      <c r="H38" s="38">
        <v>0</v>
      </c>
      <c r="I38" s="38">
        <f t="shared" si="1"/>
        <v>0</v>
      </c>
      <c r="J38" s="39">
        <f t="shared" si="2"/>
        <v>0</v>
      </c>
      <c r="K38" s="39">
        <f t="shared" si="2"/>
        <v>0</v>
      </c>
      <c r="L38" s="40">
        <v>0</v>
      </c>
    </row>
    <row r="39" spans="2:12" x14ac:dyDescent="0.25">
      <c r="C39" s="41" t="s">
        <v>130</v>
      </c>
      <c r="D39" s="42">
        <f>SUM(D7:D38)</f>
        <v>46785</v>
      </c>
      <c r="E39" s="42">
        <f>SUM(E7:E38)</f>
        <v>13583</v>
      </c>
      <c r="F39" s="42">
        <f>SUM(F7:F38)</f>
        <v>60368</v>
      </c>
      <c r="G39" s="42">
        <f>SUM(G7:G38)</f>
        <v>2955</v>
      </c>
      <c r="H39" s="42">
        <f t="shared" ref="H39:I39" si="3">SUM(H7:H38)</f>
        <v>765</v>
      </c>
      <c r="I39" s="42">
        <f t="shared" si="3"/>
        <v>3720</v>
      </c>
      <c r="J39" s="43">
        <f t="shared" si="2"/>
        <v>6.3161269637704395E-2</v>
      </c>
      <c r="K39" s="44">
        <f t="shared" si="2"/>
        <v>5.6320400500625784E-2</v>
      </c>
      <c r="L39" s="43">
        <v>6.1600000000000002E-2</v>
      </c>
    </row>
    <row r="42" spans="2:12" x14ac:dyDescent="0.25">
      <c r="E42" s="120" t="s">
        <v>163</v>
      </c>
      <c r="F42" s="120"/>
      <c r="G42" s="120"/>
      <c r="H42" s="120"/>
      <c r="I42" s="120"/>
      <c r="J42" s="42">
        <v>60368</v>
      </c>
    </row>
    <row r="43" spans="2:12" x14ac:dyDescent="0.25">
      <c r="E43" s="120" t="s">
        <v>164</v>
      </c>
      <c r="F43" s="120"/>
      <c r="G43" s="120"/>
      <c r="H43" s="120"/>
      <c r="I43" s="120"/>
      <c r="J43" s="42">
        <v>3720</v>
      </c>
    </row>
    <row r="44" spans="2:12" x14ac:dyDescent="0.25">
      <c r="E44" s="120" t="s">
        <v>165</v>
      </c>
      <c r="F44" s="120"/>
      <c r="G44" s="120"/>
      <c r="H44" s="120"/>
      <c r="I44" s="120"/>
      <c r="J44" s="45">
        <v>6.1600000000000002E-2</v>
      </c>
    </row>
  </sheetData>
  <mergeCells count="10">
    <mergeCell ref="E42:I42"/>
    <mergeCell ref="E43:I43"/>
    <mergeCell ref="E44:I44"/>
    <mergeCell ref="B2:L2"/>
    <mergeCell ref="B3:L3"/>
    <mergeCell ref="B5:B6"/>
    <mergeCell ref="C5:C6"/>
    <mergeCell ref="D5:F5"/>
    <mergeCell ref="G5:I5"/>
    <mergeCell ref="J5:L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Y39"/>
  <sheetViews>
    <sheetView topLeftCell="B1" workbookViewId="0">
      <pane xSplit="1" ySplit="1" topLeftCell="K2" activePane="bottomRight" state="frozen"/>
      <selection activeCell="E11" sqref="E11"/>
      <selection pane="topRight" activeCell="E11" sqref="E11"/>
      <selection pane="bottomLeft" activeCell="E11" sqref="E11"/>
      <selection pane="bottomRight" activeCell="E11" sqref="E11"/>
    </sheetView>
  </sheetViews>
  <sheetFormatPr baseColWidth="10" defaultRowHeight="15.75" x14ac:dyDescent="0.25"/>
  <cols>
    <col min="1" max="1" width="4.7109375" style="51" customWidth="1"/>
    <col min="2" max="2" width="18.85546875" bestFit="1" customWidth="1"/>
    <col min="3" max="3" width="18.85546875" customWidth="1"/>
    <col min="4" max="4" width="32.42578125" style="55" customWidth="1"/>
    <col min="5" max="5" width="28.140625" style="55" customWidth="1"/>
    <col min="6" max="6" width="24.85546875" customWidth="1"/>
    <col min="7" max="7" width="24.42578125" customWidth="1"/>
    <col min="8" max="8" width="26" bestFit="1" customWidth="1"/>
    <col min="9" max="9" width="25.140625" customWidth="1"/>
    <col min="10" max="10" width="22.5703125" customWidth="1"/>
    <col min="11" max="11" width="31.42578125" customWidth="1"/>
    <col min="12" max="12" width="30.5703125" customWidth="1"/>
    <col min="13" max="14" width="32.42578125" customWidth="1"/>
    <col min="15" max="15" width="21.7109375" customWidth="1"/>
    <col min="16" max="16" width="20.85546875" customWidth="1"/>
    <col min="17" max="17" width="22.5703125" customWidth="1"/>
    <col min="18" max="18" width="21.28515625" customWidth="1"/>
    <col min="19" max="19" width="22" customWidth="1"/>
    <col min="20" max="20" width="17.5703125" customWidth="1"/>
    <col min="21" max="21" width="18.85546875" customWidth="1"/>
    <col min="22" max="22" width="21.5703125" customWidth="1"/>
    <col min="23" max="23" width="21.42578125" customWidth="1"/>
    <col min="24" max="24" width="20" customWidth="1"/>
    <col min="25" max="25" width="19.7109375" customWidth="1"/>
  </cols>
  <sheetData>
    <row r="1" spans="1:25" s="21" customFormat="1" ht="119.25" customHeight="1" x14ac:dyDescent="0.25">
      <c r="A1" s="123" t="s">
        <v>166</v>
      </c>
      <c r="B1" s="123"/>
      <c r="C1" s="46" t="s">
        <v>167</v>
      </c>
      <c r="D1" s="47" t="s">
        <v>168</v>
      </c>
      <c r="E1" s="47" t="s">
        <v>169</v>
      </c>
      <c r="F1" s="47" t="s">
        <v>170</v>
      </c>
      <c r="G1" s="47" t="s">
        <v>171</v>
      </c>
      <c r="H1" s="47" t="s">
        <v>172</v>
      </c>
      <c r="I1" s="47" t="s">
        <v>173</v>
      </c>
      <c r="J1" s="47" t="s">
        <v>174</v>
      </c>
      <c r="K1" s="48" t="s">
        <v>175</v>
      </c>
      <c r="L1" s="48" t="s">
        <v>176</v>
      </c>
      <c r="M1" s="48" t="s">
        <v>177</v>
      </c>
      <c r="N1" s="49" t="s">
        <v>178</v>
      </c>
      <c r="O1" s="47" t="s">
        <v>179</v>
      </c>
      <c r="P1" s="47" t="s">
        <v>180</v>
      </c>
      <c r="Q1" s="47" t="s">
        <v>181</v>
      </c>
      <c r="R1" s="47" t="s">
        <v>182</v>
      </c>
      <c r="S1" s="47" t="s">
        <v>37</v>
      </c>
      <c r="T1" s="50" t="s">
        <v>183</v>
      </c>
      <c r="U1" s="47" t="s">
        <v>184</v>
      </c>
      <c r="V1" s="48" t="s">
        <v>185</v>
      </c>
      <c r="W1" s="48" t="s">
        <v>186</v>
      </c>
      <c r="X1" s="47" t="s">
        <v>187</v>
      </c>
      <c r="Y1" s="48" t="s">
        <v>188</v>
      </c>
    </row>
    <row r="2" spans="1:25" x14ac:dyDescent="0.25">
      <c r="A2" s="51">
        <v>1</v>
      </c>
      <c r="B2" s="51" t="s">
        <v>131</v>
      </c>
      <c r="C2" s="52">
        <v>0</v>
      </c>
      <c r="D2" s="51">
        <v>0</v>
      </c>
      <c r="E2" s="53">
        <v>0</v>
      </c>
      <c r="F2" s="53">
        <v>0</v>
      </c>
      <c r="G2" s="53">
        <v>63</v>
      </c>
      <c r="I2" s="53">
        <v>46</v>
      </c>
      <c r="J2" s="53">
        <v>635</v>
      </c>
      <c r="K2" s="53">
        <v>1554</v>
      </c>
      <c r="L2" s="53">
        <v>19375</v>
      </c>
      <c r="M2" s="53">
        <v>0</v>
      </c>
      <c r="N2" s="53">
        <v>0</v>
      </c>
      <c r="O2" s="53">
        <v>5417</v>
      </c>
      <c r="P2" s="53">
        <v>6861</v>
      </c>
      <c r="Q2" s="53">
        <v>12278</v>
      </c>
      <c r="R2" s="53">
        <v>3544</v>
      </c>
      <c r="S2" s="53">
        <v>10078</v>
      </c>
      <c r="T2" s="54"/>
      <c r="U2" s="53">
        <v>13622</v>
      </c>
      <c r="V2" s="53">
        <v>1095</v>
      </c>
      <c r="W2" s="53">
        <v>3222</v>
      </c>
      <c r="X2" s="53">
        <v>364</v>
      </c>
      <c r="Y2" s="53">
        <v>432</v>
      </c>
    </row>
    <row r="3" spans="1:25" x14ac:dyDescent="0.25">
      <c r="A3" s="51">
        <v>2</v>
      </c>
      <c r="B3" s="51" t="s">
        <v>132</v>
      </c>
      <c r="C3" s="52">
        <v>0</v>
      </c>
      <c r="D3" s="51">
        <v>0</v>
      </c>
      <c r="E3" s="53">
        <v>0</v>
      </c>
      <c r="F3" s="53">
        <v>0</v>
      </c>
      <c r="G3" s="53">
        <v>7735</v>
      </c>
      <c r="I3" s="53">
        <v>22</v>
      </c>
      <c r="J3" s="53">
        <v>330</v>
      </c>
      <c r="K3" s="53">
        <v>1444</v>
      </c>
      <c r="L3" s="53">
        <v>9298</v>
      </c>
      <c r="M3" s="53">
        <v>6</v>
      </c>
      <c r="N3" s="53">
        <v>207</v>
      </c>
      <c r="O3" s="53">
        <v>8562</v>
      </c>
      <c r="P3" s="53">
        <v>5447</v>
      </c>
      <c r="Q3" s="53">
        <v>14009</v>
      </c>
      <c r="R3" s="53">
        <v>3235</v>
      </c>
      <c r="S3" s="53">
        <v>5062</v>
      </c>
      <c r="T3" s="54">
        <v>1</v>
      </c>
      <c r="U3" s="53">
        <v>8298</v>
      </c>
      <c r="V3" s="53">
        <v>3500</v>
      </c>
      <c r="W3" s="53">
        <v>2416</v>
      </c>
      <c r="X3" s="53">
        <v>546</v>
      </c>
      <c r="Y3" s="53">
        <v>656</v>
      </c>
    </row>
    <row r="4" spans="1:25" x14ac:dyDescent="0.25">
      <c r="A4" s="51">
        <v>3</v>
      </c>
      <c r="B4" s="51" t="s">
        <v>189</v>
      </c>
      <c r="C4" s="52">
        <v>0</v>
      </c>
      <c r="D4" s="51">
        <v>0</v>
      </c>
      <c r="E4" s="53">
        <v>0</v>
      </c>
      <c r="F4" s="53">
        <v>5</v>
      </c>
      <c r="G4" s="53">
        <v>1007</v>
      </c>
      <c r="I4" s="53">
        <v>5</v>
      </c>
      <c r="J4" s="53">
        <v>128</v>
      </c>
      <c r="K4" s="53">
        <v>592</v>
      </c>
      <c r="L4" s="53">
        <v>3639</v>
      </c>
      <c r="M4" s="53">
        <v>20</v>
      </c>
      <c r="N4" s="53">
        <v>337</v>
      </c>
      <c r="O4" s="53">
        <v>3114</v>
      </c>
      <c r="P4" s="53">
        <v>2483</v>
      </c>
      <c r="Q4" s="53">
        <v>5597</v>
      </c>
      <c r="R4" s="53">
        <v>1128</v>
      </c>
      <c r="S4" s="53">
        <v>2546</v>
      </c>
      <c r="T4" s="54"/>
      <c r="U4" s="53">
        <v>3674</v>
      </c>
      <c r="V4" s="53">
        <v>1315</v>
      </c>
      <c r="W4" s="53">
        <v>1360</v>
      </c>
      <c r="X4" s="53">
        <v>246</v>
      </c>
      <c r="Y4" s="53">
        <v>263</v>
      </c>
    </row>
    <row r="5" spans="1:25" x14ac:dyDescent="0.25">
      <c r="A5" s="51">
        <v>4</v>
      </c>
      <c r="B5" s="51" t="s">
        <v>134</v>
      </c>
      <c r="C5" s="52">
        <v>0</v>
      </c>
      <c r="D5" s="51">
        <v>0</v>
      </c>
      <c r="E5" s="53">
        <v>0</v>
      </c>
      <c r="F5" s="53">
        <v>0</v>
      </c>
      <c r="G5" s="53">
        <v>1269</v>
      </c>
      <c r="I5" s="53">
        <v>34</v>
      </c>
      <c r="J5" s="53">
        <v>520</v>
      </c>
      <c r="K5" s="53">
        <v>1587</v>
      </c>
      <c r="L5" s="53">
        <v>9126</v>
      </c>
      <c r="M5" s="53">
        <v>8</v>
      </c>
      <c r="N5" s="53">
        <v>277</v>
      </c>
      <c r="O5" s="53">
        <v>5943</v>
      </c>
      <c r="P5" s="53">
        <v>9239</v>
      </c>
      <c r="Q5" s="53">
        <v>15182</v>
      </c>
      <c r="R5" s="53">
        <v>3799</v>
      </c>
      <c r="S5" s="53">
        <v>9424</v>
      </c>
      <c r="T5" s="54"/>
      <c r="U5" s="53">
        <v>13223</v>
      </c>
      <c r="V5" s="53">
        <v>2269</v>
      </c>
      <c r="W5" s="53">
        <v>2967</v>
      </c>
      <c r="X5" s="53">
        <v>1042</v>
      </c>
      <c r="Y5" s="53">
        <v>1114</v>
      </c>
    </row>
    <row r="6" spans="1:25" x14ac:dyDescent="0.25">
      <c r="A6" s="51">
        <v>5</v>
      </c>
      <c r="B6" s="51" t="s">
        <v>190</v>
      </c>
      <c r="C6" s="52">
        <v>0</v>
      </c>
      <c r="D6" s="51">
        <v>0</v>
      </c>
      <c r="E6" s="53">
        <v>0</v>
      </c>
      <c r="F6" s="53">
        <v>0</v>
      </c>
      <c r="G6" s="53">
        <v>77</v>
      </c>
      <c r="I6" s="53">
        <v>98</v>
      </c>
      <c r="J6" s="53">
        <v>699</v>
      </c>
      <c r="K6" s="53">
        <v>8757</v>
      </c>
      <c r="L6" s="53">
        <v>23530</v>
      </c>
      <c r="M6" s="53">
        <v>28</v>
      </c>
      <c r="N6" s="53">
        <v>63</v>
      </c>
      <c r="O6" s="53">
        <v>16280</v>
      </c>
      <c r="P6" s="53">
        <v>66259</v>
      </c>
      <c r="Q6" s="53">
        <v>82539</v>
      </c>
      <c r="R6" s="53">
        <v>6546</v>
      </c>
      <c r="S6" s="53">
        <v>38387</v>
      </c>
      <c r="T6" s="54"/>
      <c r="U6" s="53">
        <v>44933</v>
      </c>
      <c r="V6" s="53">
        <v>6846</v>
      </c>
      <c r="W6" s="53">
        <v>8955</v>
      </c>
      <c r="X6" s="53">
        <v>972</v>
      </c>
      <c r="Y6" s="53">
        <v>1026</v>
      </c>
    </row>
    <row r="7" spans="1:25" x14ac:dyDescent="0.25">
      <c r="A7" s="51">
        <v>6</v>
      </c>
      <c r="B7" s="51" t="s">
        <v>136</v>
      </c>
      <c r="C7" s="52">
        <v>0</v>
      </c>
      <c r="D7" s="51">
        <v>0</v>
      </c>
      <c r="E7" s="53">
        <v>0</v>
      </c>
      <c r="F7" s="53">
        <v>0</v>
      </c>
      <c r="G7" s="53">
        <v>1405</v>
      </c>
      <c r="I7" s="53">
        <v>13</v>
      </c>
      <c r="J7" s="53">
        <v>323</v>
      </c>
      <c r="K7" s="53">
        <v>451</v>
      </c>
      <c r="L7" s="53">
        <v>4832</v>
      </c>
      <c r="M7" s="53">
        <v>0</v>
      </c>
      <c r="N7" s="53">
        <v>1</v>
      </c>
      <c r="O7" s="53">
        <v>4516</v>
      </c>
      <c r="P7" s="53">
        <v>3094</v>
      </c>
      <c r="Q7" s="53">
        <v>7610</v>
      </c>
      <c r="R7" s="53">
        <v>2315</v>
      </c>
      <c r="S7" s="53">
        <v>3764</v>
      </c>
      <c r="T7" s="54"/>
      <c r="U7" s="53">
        <v>6079</v>
      </c>
      <c r="V7" s="53">
        <v>2262</v>
      </c>
      <c r="W7" s="53">
        <v>1505</v>
      </c>
      <c r="X7" s="53">
        <v>270</v>
      </c>
      <c r="Y7" s="53">
        <v>288</v>
      </c>
    </row>
    <row r="8" spans="1:25" x14ac:dyDescent="0.25">
      <c r="A8" s="51">
        <v>7</v>
      </c>
      <c r="B8" s="51" t="s">
        <v>137</v>
      </c>
      <c r="C8" s="52">
        <v>0</v>
      </c>
      <c r="D8" s="51">
        <v>0</v>
      </c>
      <c r="E8" s="53">
        <v>0</v>
      </c>
      <c r="F8" s="53">
        <v>0</v>
      </c>
      <c r="G8" s="53">
        <v>4192</v>
      </c>
      <c r="I8" s="53">
        <v>103</v>
      </c>
      <c r="J8" s="53">
        <v>1701</v>
      </c>
      <c r="K8" s="53">
        <v>6755</v>
      </c>
      <c r="L8" s="53">
        <v>74168</v>
      </c>
      <c r="M8" s="53">
        <v>238</v>
      </c>
      <c r="N8" s="53">
        <v>28144</v>
      </c>
      <c r="O8" s="53">
        <v>6670</v>
      </c>
      <c r="P8" s="53">
        <v>106968</v>
      </c>
      <c r="Q8" s="53">
        <v>113638</v>
      </c>
      <c r="R8" s="53">
        <v>5916</v>
      </c>
      <c r="S8" s="53">
        <v>75021</v>
      </c>
      <c r="T8" s="54"/>
      <c r="U8" s="53">
        <v>80937</v>
      </c>
      <c r="V8" s="53">
        <v>12188</v>
      </c>
      <c r="W8" s="53">
        <v>30372</v>
      </c>
      <c r="X8" s="53">
        <v>5968</v>
      </c>
      <c r="Y8" s="53">
        <v>6508</v>
      </c>
    </row>
    <row r="9" spans="1:25" x14ac:dyDescent="0.25">
      <c r="A9" s="51">
        <v>8</v>
      </c>
      <c r="B9" s="51" t="s">
        <v>138</v>
      </c>
      <c r="C9" s="52">
        <v>0</v>
      </c>
      <c r="D9" s="51">
        <v>0</v>
      </c>
      <c r="E9" s="53">
        <v>0</v>
      </c>
      <c r="F9" s="53">
        <v>4</v>
      </c>
      <c r="G9" s="53">
        <v>3894</v>
      </c>
      <c r="I9" s="53">
        <v>219</v>
      </c>
      <c r="J9" s="53">
        <v>861</v>
      </c>
      <c r="K9" s="53">
        <v>7645</v>
      </c>
      <c r="L9" s="53">
        <v>23998</v>
      </c>
      <c r="M9" s="53">
        <v>12</v>
      </c>
      <c r="N9" s="53">
        <v>1076</v>
      </c>
      <c r="O9" s="53">
        <v>12084</v>
      </c>
      <c r="P9" s="53">
        <v>56784</v>
      </c>
      <c r="Q9" s="53">
        <v>68868</v>
      </c>
      <c r="R9" s="53">
        <v>6207</v>
      </c>
      <c r="S9" s="53">
        <v>19115</v>
      </c>
      <c r="T9" s="54"/>
      <c r="U9" s="53">
        <v>25322</v>
      </c>
      <c r="V9" s="53">
        <v>8582</v>
      </c>
      <c r="W9" s="53">
        <v>8350</v>
      </c>
      <c r="X9" s="53">
        <v>1167</v>
      </c>
      <c r="Y9" s="53">
        <v>1253</v>
      </c>
    </row>
    <row r="10" spans="1:25" x14ac:dyDescent="0.25">
      <c r="A10" s="51">
        <v>9</v>
      </c>
      <c r="B10" s="51" t="s">
        <v>139</v>
      </c>
      <c r="C10" s="52">
        <v>0</v>
      </c>
      <c r="D10" s="51">
        <v>1</v>
      </c>
      <c r="E10" s="53">
        <v>1</v>
      </c>
      <c r="F10" s="53">
        <v>9</v>
      </c>
      <c r="G10" s="53">
        <v>9248</v>
      </c>
      <c r="I10" s="53">
        <v>126</v>
      </c>
      <c r="J10" s="53">
        <v>1490</v>
      </c>
      <c r="K10" s="53">
        <v>4266</v>
      </c>
      <c r="L10" s="53">
        <v>26578</v>
      </c>
      <c r="M10" s="53">
        <v>0</v>
      </c>
      <c r="N10" s="53">
        <v>0</v>
      </c>
      <c r="O10" s="53">
        <v>15836</v>
      </c>
      <c r="P10" s="53">
        <v>25565</v>
      </c>
      <c r="Q10" s="53">
        <v>41401</v>
      </c>
      <c r="R10" s="53">
        <v>12421</v>
      </c>
      <c r="S10" s="53">
        <v>15518</v>
      </c>
      <c r="T10" s="54"/>
      <c r="U10" s="53">
        <v>27939</v>
      </c>
      <c r="V10" s="53">
        <v>7896</v>
      </c>
      <c r="W10" s="53">
        <v>6031</v>
      </c>
      <c r="X10" s="53">
        <v>1392</v>
      </c>
      <c r="Y10" s="53">
        <v>1421</v>
      </c>
    </row>
    <row r="11" spans="1:25" x14ac:dyDescent="0.25">
      <c r="A11" s="51">
        <v>10</v>
      </c>
      <c r="B11" s="51" t="s">
        <v>140</v>
      </c>
      <c r="C11" s="52">
        <v>0</v>
      </c>
      <c r="D11" s="51">
        <v>0</v>
      </c>
      <c r="E11" s="53">
        <v>0</v>
      </c>
      <c r="F11" s="53">
        <v>0</v>
      </c>
      <c r="G11" s="53">
        <v>650</v>
      </c>
      <c r="I11" s="53">
        <v>60</v>
      </c>
      <c r="J11" s="53">
        <v>290</v>
      </c>
      <c r="K11" s="53">
        <v>6513</v>
      </c>
      <c r="L11" s="53">
        <v>21246</v>
      </c>
      <c r="M11" s="53">
        <v>2</v>
      </c>
      <c r="N11" s="53">
        <v>765</v>
      </c>
      <c r="O11" s="53">
        <v>7382</v>
      </c>
      <c r="P11" s="53">
        <v>61549</v>
      </c>
      <c r="Q11" s="53">
        <v>68931</v>
      </c>
      <c r="R11" s="53">
        <v>3665</v>
      </c>
      <c r="S11" s="53">
        <v>34423</v>
      </c>
      <c r="T11" s="54"/>
      <c r="U11" s="53">
        <v>38088</v>
      </c>
      <c r="V11" s="53">
        <v>6813</v>
      </c>
      <c r="W11" s="53">
        <v>4871</v>
      </c>
      <c r="X11" s="53">
        <v>2154</v>
      </c>
      <c r="Y11" s="53">
        <v>2178</v>
      </c>
    </row>
    <row r="12" spans="1:25" x14ac:dyDescent="0.25">
      <c r="A12" s="51">
        <v>11</v>
      </c>
      <c r="B12" s="51" t="s">
        <v>141</v>
      </c>
      <c r="C12" s="52">
        <v>895</v>
      </c>
      <c r="D12" s="51">
        <v>684</v>
      </c>
      <c r="E12" s="53">
        <v>757</v>
      </c>
      <c r="F12" s="53">
        <v>1124</v>
      </c>
      <c r="G12" s="53">
        <v>1810</v>
      </c>
      <c r="H12" s="55"/>
      <c r="I12" s="53">
        <v>23</v>
      </c>
      <c r="J12" s="53">
        <v>1177</v>
      </c>
      <c r="K12" s="53">
        <v>2420</v>
      </c>
      <c r="L12" s="53">
        <v>20391</v>
      </c>
      <c r="M12" s="53">
        <v>0</v>
      </c>
      <c r="N12" s="53">
        <v>0</v>
      </c>
      <c r="O12" s="53">
        <v>3501</v>
      </c>
      <c r="P12" s="53">
        <v>15371</v>
      </c>
      <c r="Q12" s="53">
        <v>18872</v>
      </c>
      <c r="R12" s="53">
        <v>714</v>
      </c>
      <c r="S12" s="53">
        <v>9236</v>
      </c>
      <c r="T12" s="54"/>
      <c r="U12" s="53">
        <v>9950</v>
      </c>
      <c r="V12" s="53">
        <v>9843</v>
      </c>
      <c r="W12" s="53">
        <v>8258</v>
      </c>
      <c r="X12" s="53">
        <v>1126</v>
      </c>
      <c r="Y12" s="53">
        <v>1496</v>
      </c>
    </row>
    <row r="13" spans="1:25" x14ac:dyDescent="0.25">
      <c r="A13" s="51">
        <v>12</v>
      </c>
      <c r="B13" s="51" t="s">
        <v>142</v>
      </c>
      <c r="C13" s="52">
        <v>0</v>
      </c>
      <c r="D13" s="51">
        <v>0</v>
      </c>
      <c r="E13" s="53">
        <v>0</v>
      </c>
      <c r="F13" s="53">
        <v>0</v>
      </c>
      <c r="G13" s="53">
        <v>4917</v>
      </c>
      <c r="I13" s="53">
        <v>28</v>
      </c>
      <c r="J13" s="53">
        <v>738</v>
      </c>
      <c r="K13" s="53">
        <v>2308</v>
      </c>
      <c r="L13" s="53">
        <v>34772</v>
      </c>
      <c r="M13" s="53">
        <v>2</v>
      </c>
      <c r="N13" s="53">
        <v>7878</v>
      </c>
      <c r="O13" s="53">
        <v>6830</v>
      </c>
      <c r="P13" s="53">
        <v>39268</v>
      </c>
      <c r="Q13" s="53">
        <v>46098</v>
      </c>
      <c r="R13" s="53">
        <v>5014</v>
      </c>
      <c r="S13" s="53">
        <v>39472</v>
      </c>
      <c r="T13" s="54">
        <v>1</v>
      </c>
      <c r="U13" s="53">
        <v>44487</v>
      </c>
      <c r="V13" s="53">
        <v>4279</v>
      </c>
      <c r="W13" s="53">
        <v>6169</v>
      </c>
      <c r="X13" s="53">
        <v>3173</v>
      </c>
      <c r="Y13" s="53">
        <v>3513</v>
      </c>
    </row>
    <row r="14" spans="1:25" x14ac:dyDescent="0.25">
      <c r="A14" s="51">
        <v>13</v>
      </c>
      <c r="B14" s="51" t="s">
        <v>191</v>
      </c>
      <c r="C14" s="52">
        <v>0</v>
      </c>
      <c r="D14" s="51">
        <v>0</v>
      </c>
      <c r="E14" s="53">
        <v>0</v>
      </c>
      <c r="F14" s="53">
        <v>0</v>
      </c>
      <c r="G14" s="53">
        <v>1631</v>
      </c>
      <c r="I14" s="53">
        <v>36</v>
      </c>
      <c r="J14" s="53">
        <v>405</v>
      </c>
      <c r="K14" s="53">
        <v>2873</v>
      </c>
      <c r="L14" s="53">
        <v>19719</v>
      </c>
      <c r="M14" s="53">
        <v>31</v>
      </c>
      <c r="N14" s="53">
        <v>4438</v>
      </c>
      <c r="O14" s="53">
        <v>6035</v>
      </c>
      <c r="P14" s="53">
        <v>26002</v>
      </c>
      <c r="Q14" s="53">
        <v>32037</v>
      </c>
      <c r="R14" s="53">
        <v>1617</v>
      </c>
      <c r="S14" s="53">
        <v>16239</v>
      </c>
      <c r="T14" s="54"/>
      <c r="U14" s="53">
        <v>17856</v>
      </c>
      <c r="V14" s="53">
        <v>5457</v>
      </c>
      <c r="W14" s="53">
        <v>6981</v>
      </c>
      <c r="X14" s="53">
        <v>3951</v>
      </c>
      <c r="Y14" s="53">
        <v>4851</v>
      </c>
    </row>
    <row r="15" spans="1:25" x14ac:dyDescent="0.25">
      <c r="A15" s="51">
        <v>14</v>
      </c>
      <c r="B15" s="51" t="s">
        <v>144</v>
      </c>
      <c r="C15" s="52">
        <v>68</v>
      </c>
      <c r="D15" s="51">
        <v>153</v>
      </c>
      <c r="E15" s="53">
        <v>159</v>
      </c>
      <c r="F15" s="53">
        <v>160</v>
      </c>
      <c r="G15" s="53">
        <v>13159</v>
      </c>
      <c r="I15" s="53">
        <v>56</v>
      </c>
      <c r="J15" s="53">
        <v>1341</v>
      </c>
      <c r="K15" s="53">
        <v>3234</v>
      </c>
      <c r="L15" s="53">
        <v>29336</v>
      </c>
      <c r="M15" s="53">
        <v>0</v>
      </c>
      <c r="N15" s="53">
        <v>42</v>
      </c>
      <c r="O15" s="53">
        <v>11307</v>
      </c>
      <c r="P15" s="53">
        <v>21110</v>
      </c>
      <c r="Q15" s="53">
        <v>32417</v>
      </c>
      <c r="R15" s="53">
        <v>3635</v>
      </c>
      <c r="S15" s="53">
        <v>18291</v>
      </c>
      <c r="T15" s="54"/>
      <c r="U15" s="53">
        <v>21926</v>
      </c>
      <c r="V15" s="53">
        <v>8674</v>
      </c>
      <c r="W15" s="53">
        <v>6640</v>
      </c>
      <c r="X15" s="53">
        <v>1401</v>
      </c>
      <c r="Y15" s="53">
        <v>1576</v>
      </c>
    </row>
    <row r="16" spans="1:25" x14ac:dyDescent="0.25">
      <c r="A16" s="51">
        <v>15</v>
      </c>
      <c r="B16" s="51" t="s">
        <v>145</v>
      </c>
      <c r="C16" s="52">
        <v>0</v>
      </c>
      <c r="D16" s="51">
        <v>0</v>
      </c>
      <c r="E16" s="53">
        <v>0</v>
      </c>
      <c r="F16" s="53">
        <v>1</v>
      </c>
      <c r="G16" s="53">
        <v>22565</v>
      </c>
      <c r="I16" s="53">
        <v>133</v>
      </c>
      <c r="J16" s="53">
        <v>2612</v>
      </c>
      <c r="K16" s="53">
        <v>11611</v>
      </c>
      <c r="L16" s="53">
        <v>76687</v>
      </c>
      <c r="M16" s="53">
        <v>0</v>
      </c>
      <c r="N16" s="53">
        <v>3146</v>
      </c>
      <c r="O16" s="53">
        <v>48585</v>
      </c>
      <c r="P16" s="53">
        <v>72080</v>
      </c>
      <c r="Q16" s="53">
        <v>120665</v>
      </c>
      <c r="R16" s="53">
        <v>32452</v>
      </c>
      <c r="S16" s="53">
        <v>45712</v>
      </c>
      <c r="T16" s="54">
        <v>2</v>
      </c>
      <c r="U16" s="53">
        <v>78166</v>
      </c>
      <c r="V16" s="53">
        <v>19447</v>
      </c>
      <c r="W16" s="53">
        <v>17410</v>
      </c>
      <c r="X16" s="53">
        <v>4307</v>
      </c>
      <c r="Y16" s="53">
        <v>4700</v>
      </c>
    </row>
    <row r="17" spans="1:25" x14ac:dyDescent="0.25">
      <c r="A17" s="51">
        <v>16</v>
      </c>
      <c r="B17" s="51" t="s">
        <v>192</v>
      </c>
      <c r="C17" s="52">
        <v>162</v>
      </c>
      <c r="D17" s="51">
        <v>229</v>
      </c>
      <c r="E17" s="53">
        <v>234</v>
      </c>
      <c r="F17" s="53">
        <v>240</v>
      </c>
      <c r="G17" s="53">
        <v>12112</v>
      </c>
      <c r="I17" s="53">
        <v>29</v>
      </c>
      <c r="J17" s="53">
        <v>793</v>
      </c>
      <c r="K17" s="53">
        <v>4687</v>
      </c>
      <c r="L17" s="53">
        <v>43897</v>
      </c>
      <c r="M17" s="53">
        <v>43</v>
      </c>
      <c r="N17" s="53">
        <v>3443</v>
      </c>
      <c r="O17" s="53">
        <v>16618</v>
      </c>
      <c r="P17" s="53">
        <v>55300</v>
      </c>
      <c r="Q17" s="53">
        <v>71918</v>
      </c>
      <c r="R17" s="53">
        <v>13081</v>
      </c>
      <c r="S17" s="53">
        <v>38905</v>
      </c>
      <c r="T17" s="54"/>
      <c r="U17" s="53">
        <v>51986</v>
      </c>
      <c r="V17" s="53">
        <v>8815</v>
      </c>
      <c r="W17" s="53">
        <v>10603</v>
      </c>
      <c r="X17" s="53">
        <v>2887</v>
      </c>
      <c r="Y17" s="53">
        <v>3138</v>
      </c>
    </row>
    <row r="18" spans="1:25" x14ac:dyDescent="0.25">
      <c r="A18" s="51">
        <v>17</v>
      </c>
      <c r="B18" s="51" t="s">
        <v>147</v>
      </c>
      <c r="C18" s="52">
        <v>0</v>
      </c>
      <c r="D18" s="51">
        <v>0</v>
      </c>
      <c r="E18" s="53">
        <v>0</v>
      </c>
      <c r="F18" s="53">
        <v>7</v>
      </c>
      <c r="G18" s="53">
        <v>2327</v>
      </c>
      <c r="I18" s="53">
        <v>58</v>
      </c>
      <c r="J18" s="53">
        <v>1190</v>
      </c>
      <c r="K18" s="53">
        <v>1901</v>
      </c>
      <c r="L18" s="53">
        <v>14642</v>
      </c>
      <c r="M18" s="53">
        <v>8</v>
      </c>
      <c r="N18" s="53">
        <v>78</v>
      </c>
      <c r="O18" s="53">
        <v>7596</v>
      </c>
      <c r="P18" s="53">
        <v>14060</v>
      </c>
      <c r="Q18" s="53">
        <v>21656</v>
      </c>
      <c r="R18" s="53">
        <v>4276</v>
      </c>
      <c r="S18" s="53">
        <v>9352</v>
      </c>
      <c r="T18" s="54"/>
      <c r="U18" s="53">
        <v>13628</v>
      </c>
      <c r="V18" s="53">
        <v>2995</v>
      </c>
      <c r="W18" s="53">
        <v>4340</v>
      </c>
      <c r="X18" s="53">
        <v>1076</v>
      </c>
      <c r="Y18" s="53">
        <v>1218</v>
      </c>
    </row>
    <row r="19" spans="1:25" x14ac:dyDescent="0.25">
      <c r="A19" s="51">
        <v>18</v>
      </c>
      <c r="B19" s="51" t="s">
        <v>148</v>
      </c>
      <c r="C19" s="52">
        <v>0</v>
      </c>
      <c r="D19" s="51">
        <v>0</v>
      </c>
      <c r="E19" s="53">
        <v>0</v>
      </c>
      <c r="F19" s="53">
        <v>1</v>
      </c>
      <c r="G19" s="53">
        <v>932</v>
      </c>
      <c r="I19" s="53">
        <v>35</v>
      </c>
      <c r="J19" s="53">
        <v>408</v>
      </c>
      <c r="K19" s="53">
        <v>2065</v>
      </c>
      <c r="L19" s="53">
        <v>11075</v>
      </c>
      <c r="M19" s="53">
        <v>32</v>
      </c>
      <c r="N19" s="53">
        <v>745</v>
      </c>
      <c r="O19" s="53">
        <v>4199</v>
      </c>
      <c r="P19" s="53">
        <v>22882</v>
      </c>
      <c r="Q19" s="53">
        <v>27081</v>
      </c>
      <c r="R19" s="53">
        <v>2375</v>
      </c>
      <c r="S19" s="53">
        <v>13376</v>
      </c>
      <c r="T19" s="54">
        <v>2</v>
      </c>
      <c r="U19" s="53">
        <v>15753</v>
      </c>
      <c r="V19" s="53">
        <v>1978</v>
      </c>
      <c r="W19" s="53">
        <v>3838</v>
      </c>
      <c r="X19" s="53">
        <v>785</v>
      </c>
      <c r="Y19" s="53">
        <v>858</v>
      </c>
    </row>
    <row r="20" spans="1:25" x14ac:dyDescent="0.25">
      <c r="A20" s="51">
        <v>19</v>
      </c>
      <c r="B20" s="51" t="s">
        <v>149</v>
      </c>
      <c r="C20" s="52">
        <v>0</v>
      </c>
      <c r="D20" s="51">
        <v>0</v>
      </c>
      <c r="E20" s="53">
        <v>0</v>
      </c>
      <c r="F20" s="53">
        <v>0</v>
      </c>
      <c r="G20" s="53">
        <v>1146</v>
      </c>
      <c r="I20" s="53">
        <v>45</v>
      </c>
      <c r="J20" s="53">
        <v>287</v>
      </c>
      <c r="K20" s="53">
        <v>5105</v>
      </c>
      <c r="L20" s="53">
        <v>17902</v>
      </c>
      <c r="M20" s="53">
        <v>0</v>
      </c>
      <c r="N20" s="53">
        <v>0</v>
      </c>
      <c r="O20" s="53">
        <v>11624</v>
      </c>
      <c r="P20" s="53">
        <v>32592</v>
      </c>
      <c r="Q20" s="53">
        <v>44216</v>
      </c>
      <c r="R20" s="53">
        <v>4196</v>
      </c>
      <c r="S20" s="53">
        <v>17944</v>
      </c>
      <c r="T20" s="54"/>
      <c r="U20" s="53">
        <v>22140</v>
      </c>
      <c r="V20" s="53">
        <v>6243</v>
      </c>
      <c r="W20" s="53">
        <v>6474</v>
      </c>
      <c r="X20" s="53">
        <v>800</v>
      </c>
      <c r="Y20" s="53">
        <v>851</v>
      </c>
    </row>
    <row r="21" spans="1:25" x14ac:dyDescent="0.25">
      <c r="A21" s="51">
        <v>20</v>
      </c>
      <c r="B21" s="51" t="s">
        <v>150</v>
      </c>
      <c r="C21" s="52">
        <v>0</v>
      </c>
      <c r="D21" s="51">
        <v>0</v>
      </c>
      <c r="E21" s="53">
        <v>0</v>
      </c>
      <c r="F21" s="53">
        <v>0</v>
      </c>
      <c r="G21" s="53">
        <v>7536</v>
      </c>
      <c r="I21" s="53">
        <v>103</v>
      </c>
      <c r="J21" s="53">
        <v>1184</v>
      </c>
      <c r="K21" s="53">
        <v>8047</v>
      </c>
      <c r="L21" s="53">
        <v>90963</v>
      </c>
      <c r="M21" s="53">
        <v>36</v>
      </c>
      <c r="N21" s="53">
        <v>14641</v>
      </c>
      <c r="O21" s="53">
        <v>13712</v>
      </c>
      <c r="P21" s="53">
        <v>119012</v>
      </c>
      <c r="Q21" s="53">
        <v>132724</v>
      </c>
      <c r="R21" s="53">
        <v>16574</v>
      </c>
      <c r="S21" s="53">
        <v>61186</v>
      </c>
      <c r="T21" s="54"/>
      <c r="U21" s="53">
        <v>77760</v>
      </c>
      <c r="V21" s="53">
        <v>8651</v>
      </c>
      <c r="W21" s="53">
        <v>12149</v>
      </c>
      <c r="X21" s="53">
        <v>5696</v>
      </c>
      <c r="Y21" s="53">
        <v>5949</v>
      </c>
    </row>
    <row r="22" spans="1:25" x14ac:dyDescent="0.25">
      <c r="A22" s="51">
        <v>21</v>
      </c>
      <c r="B22" s="51" t="s">
        <v>151</v>
      </c>
      <c r="C22" s="52">
        <v>0</v>
      </c>
      <c r="D22" s="51">
        <v>0</v>
      </c>
      <c r="E22" s="53">
        <v>0</v>
      </c>
      <c r="F22" s="53">
        <v>24</v>
      </c>
      <c r="G22" s="53">
        <v>6199</v>
      </c>
      <c r="I22" s="53">
        <v>181</v>
      </c>
      <c r="J22" s="53">
        <v>2298</v>
      </c>
      <c r="K22" s="53">
        <v>7626</v>
      </c>
      <c r="L22" s="53">
        <v>43521</v>
      </c>
      <c r="M22" s="53">
        <v>36</v>
      </c>
      <c r="N22" s="53">
        <v>6983</v>
      </c>
      <c r="O22" s="53">
        <v>10467</v>
      </c>
      <c r="P22" s="53">
        <v>65427</v>
      </c>
      <c r="Q22" s="53">
        <v>75894</v>
      </c>
      <c r="R22" s="53">
        <v>8930</v>
      </c>
      <c r="S22" s="53">
        <v>50536</v>
      </c>
      <c r="T22" s="54"/>
      <c r="U22" s="53">
        <v>59466</v>
      </c>
      <c r="V22" s="53">
        <v>12720</v>
      </c>
      <c r="W22" s="53">
        <v>14458</v>
      </c>
      <c r="X22" s="53">
        <v>2655</v>
      </c>
      <c r="Y22" s="53">
        <v>2925</v>
      </c>
    </row>
    <row r="23" spans="1:25" x14ac:dyDescent="0.25">
      <c r="A23" s="51">
        <v>22</v>
      </c>
      <c r="B23" s="51" t="s">
        <v>152</v>
      </c>
      <c r="C23" s="52">
        <v>3</v>
      </c>
      <c r="D23" s="51">
        <v>4</v>
      </c>
      <c r="E23" s="53">
        <v>5</v>
      </c>
      <c r="F23" s="53">
        <v>27</v>
      </c>
      <c r="G23" s="53">
        <v>1048</v>
      </c>
      <c r="I23" s="53">
        <v>120</v>
      </c>
      <c r="J23" s="53">
        <v>1157</v>
      </c>
      <c r="K23" s="53">
        <v>4648</v>
      </c>
      <c r="L23" s="53">
        <v>35038</v>
      </c>
      <c r="M23" s="53">
        <v>0</v>
      </c>
      <c r="N23" s="53">
        <v>328</v>
      </c>
      <c r="O23" s="53">
        <v>12663</v>
      </c>
      <c r="P23" s="53">
        <v>46531</v>
      </c>
      <c r="Q23" s="53">
        <v>59194</v>
      </c>
      <c r="R23" s="53">
        <v>5085</v>
      </c>
      <c r="S23" s="53">
        <v>36507</v>
      </c>
      <c r="T23" s="54"/>
      <c r="U23" s="53">
        <v>41592</v>
      </c>
      <c r="V23" s="53">
        <v>7079</v>
      </c>
      <c r="W23" s="53">
        <v>9267</v>
      </c>
      <c r="X23" s="53">
        <v>1540</v>
      </c>
      <c r="Y23" s="53">
        <v>1615</v>
      </c>
    </row>
    <row r="24" spans="1:25" x14ac:dyDescent="0.25">
      <c r="A24" s="51">
        <v>23</v>
      </c>
      <c r="B24" s="51" t="s">
        <v>153</v>
      </c>
      <c r="C24" s="52">
        <v>0</v>
      </c>
      <c r="D24" s="51">
        <v>0</v>
      </c>
      <c r="E24" s="53">
        <v>0</v>
      </c>
      <c r="F24" s="53">
        <v>0</v>
      </c>
      <c r="G24" s="53">
        <v>780</v>
      </c>
      <c r="I24" s="53">
        <v>65</v>
      </c>
      <c r="J24" s="53">
        <v>1094</v>
      </c>
      <c r="K24" s="53">
        <v>1534</v>
      </c>
      <c r="L24" s="53">
        <v>10941</v>
      </c>
      <c r="M24" s="53">
        <v>4</v>
      </c>
      <c r="N24" s="53">
        <v>413</v>
      </c>
      <c r="O24" s="53">
        <v>2073</v>
      </c>
      <c r="P24" s="53">
        <v>11936</v>
      </c>
      <c r="Q24" s="53">
        <v>14009</v>
      </c>
      <c r="R24" s="53">
        <v>983</v>
      </c>
      <c r="S24" s="53">
        <v>8820</v>
      </c>
      <c r="T24" s="54"/>
      <c r="U24" s="53">
        <v>9803</v>
      </c>
      <c r="V24" s="53">
        <v>3219</v>
      </c>
      <c r="W24" s="53">
        <v>2468</v>
      </c>
      <c r="X24" s="53">
        <v>953</v>
      </c>
      <c r="Y24" s="53">
        <v>1100</v>
      </c>
    </row>
    <row r="25" spans="1:25" x14ac:dyDescent="0.25">
      <c r="A25" s="51">
        <v>24</v>
      </c>
      <c r="B25" s="51" t="s">
        <v>154</v>
      </c>
      <c r="C25" s="52">
        <v>0</v>
      </c>
      <c r="D25" s="51">
        <v>0</v>
      </c>
      <c r="E25" s="53">
        <v>0</v>
      </c>
      <c r="F25" s="53">
        <v>0</v>
      </c>
      <c r="G25" s="53">
        <v>3142</v>
      </c>
      <c r="I25" s="53">
        <v>83</v>
      </c>
      <c r="J25" s="53">
        <v>731</v>
      </c>
      <c r="K25" s="53">
        <v>8078</v>
      </c>
      <c r="L25" s="53">
        <v>36390</v>
      </c>
      <c r="M25" s="53">
        <v>45</v>
      </c>
      <c r="N25" s="53">
        <v>3517</v>
      </c>
      <c r="O25" s="53">
        <v>13941</v>
      </c>
      <c r="P25" s="53">
        <v>82601</v>
      </c>
      <c r="Q25" s="53">
        <v>96542</v>
      </c>
      <c r="R25" s="53">
        <v>11663</v>
      </c>
      <c r="S25" s="53">
        <v>46555</v>
      </c>
      <c r="T25" s="54">
        <v>1</v>
      </c>
      <c r="U25" s="53">
        <v>58219</v>
      </c>
      <c r="V25" s="53">
        <v>8767</v>
      </c>
      <c r="W25" s="53">
        <v>8399</v>
      </c>
      <c r="X25" s="53">
        <v>2413</v>
      </c>
      <c r="Y25" s="53">
        <v>2488</v>
      </c>
    </row>
    <row r="26" spans="1:25" x14ac:dyDescent="0.25">
      <c r="A26" s="51">
        <v>25</v>
      </c>
      <c r="B26" s="51" t="s">
        <v>155</v>
      </c>
      <c r="C26" s="52">
        <v>0</v>
      </c>
      <c r="D26" s="51">
        <v>0</v>
      </c>
      <c r="E26" s="53">
        <v>0</v>
      </c>
      <c r="F26" s="53">
        <v>0</v>
      </c>
      <c r="G26" s="53">
        <v>1989</v>
      </c>
      <c r="I26" s="53">
        <v>26</v>
      </c>
      <c r="J26" s="53">
        <v>407</v>
      </c>
      <c r="K26" s="53">
        <v>2190</v>
      </c>
      <c r="L26" s="53">
        <v>17899</v>
      </c>
      <c r="M26" s="53">
        <v>101</v>
      </c>
      <c r="N26" s="53">
        <v>1543</v>
      </c>
      <c r="O26" s="53">
        <v>8030</v>
      </c>
      <c r="P26" s="53">
        <v>20555</v>
      </c>
      <c r="Q26" s="53">
        <v>28585</v>
      </c>
      <c r="R26" s="53">
        <v>3634</v>
      </c>
      <c r="S26" s="53">
        <v>23232</v>
      </c>
      <c r="T26" s="54"/>
      <c r="U26" s="53">
        <v>26866</v>
      </c>
      <c r="V26" s="53">
        <v>6618</v>
      </c>
      <c r="W26" s="53">
        <v>7233</v>
      </c>
      <c r="X26" s="53">
        <v>1254</v>
      </c>
      <c r="Y26" s="53">
        <v>1365</v>
      </c>
    </row>
    <row r="27" spans="1:25" x14ac:dyDescent="0.25">
      <c r="A27" s="51">
        <v>26</v>
      </c>
      <c r="B27" s="51" t="s">
        <v>156</v>
      </c>
      <c r="C27" s="52">
        <v>0</v>
      </c>
      <c r="D27" s="51">
        <v>0</v>
      </c>
      <c r="E27" s="53">
        <v>0</v>
      </c>
      <c r="F27" s="53">
        <v>0</v>
      </c>
      <c r="G27" s="53">
        <v>748</v>
      </c>
      <c r="I27" s="53">
        <v>41</v>
      </c>
      <c r="J27" s="53">
        <v>261</v>
      </c>
      <c r="K27" s="53">
        <v>8624</v>
      </c>
      <c r="L27" s="53">
        <v>26441</v>
      </c>
      <c r="M27" s="53">
        <v>33</v>
      </c>
      <c r="N27" s="53">
        <v>188</v>
      </c>
      <c r="O27" s="53">
        <v>16414</v>
      </c>
      <c r="P27" s="53">
        <v>83864</v>
      </c>
      <c r="Q27" s="53">
        <v>100278</v>
      </c>
      <c r="R27" s="53">
        <v>6263</v>
      </c>
      <c r="S27" s="53">
        <v>59886</v>
      </c>
      <c r="T27" s="54"/>
      <c r="U27" s="53">
        <v>66149</v>
      </c>
      <c r="V27" s="53">
        <v>6086</v>
      </c>
      <c r="W27" s="53">
        <v>10519</v>
      </c>
      <c r="X27" s="53">
        <v>1335</v>
      </c>
      <c r="Y27" s="53">
        <v>1343</v>
      </c>
    </row>
    <row r="28" spans="1:25" x14ac:dyDescent="0.25">
      <c r="A28" s="51">
        <v>27</v>
      </c>
      <c r="B28" s="51" t="s">
        <v>157</v>
      </c>
      <c r="C28" s="52">
        <v>0</v>
      </c>
      <c r="D28" s="51">
        <v>0</v>
      </c>
      <c r="E28" s="53">
        <v>0</v>
      </c>
      <c r="F28" s="53">
        <v>0</v>
      </c>
      <c r="G28" s="53">
        <v>2897</v>
      </c>
      <c r="I28" s="53">
        <v>2</v>
      </c>
      <c r="J28" s="53">
        <v>44</v>
      </c>
      <c r="K28" s="53">
        <v>482</v>
      </c>
      <c r="L28" s="53">
        <v>13418</v>
      </c>
      <c r="M28" s="53">
        <v>0</v>
      </c>
      <c r="N28" s="53">
        <v>4</v>
      </c>
      <c r="O28" s="53">
        <v>1150</v>
      </c>
      <c r="P28" s="53">
        <v>17975</v>
      </c>
      <c r="Q28" s="53">
        <v>19125</v>
      </c>
      <c r="R28" s="53">
        <v>773</v>
      </c>
      <c r="S28" s="53">
        <v>9507</v>
      </c>
      <c r="T28" s="54"/>
      <c r="U28" s="53">
        <v>10280</v>
      </c>
      <c r="V28" s="53">
        <v>3229</v>
      </c>
      <c r="W28" s="53">
        <v>3932</v>
      </c>
      <c r="X28" s="53">
        <v>1362</v>
      </c>
      <c r="Y28" s="53">
        <v>1483</v>
      </c>
    </row>
    <row r="29" spans="1:25" x14ac:dyDescent="0.25">
      <c r="A29" s="51">
        <v>28</v>
      </c>
      <c r="B29" s="51" t="s">
        <v>158</v>
      </c>
      <c r="C29" s="52">
        <v>0</v>
      </c>
      <c r="D29" s="51">
        <v>0</v>
      </c>
      <c r="E29" s="53">
        <v>0</v>
      </c>
      <c r="F29" s="53">
        <v>0</v>
      </c>
      <c r="G29" s="53">
        <v>3104</v>
      </c>
      <c r="I29" s="53">
        <v>76</v>
      </c>
      <c r="J29" s="53">
        <v>775</v>
      </c>
      <c r="K29" s="53">
        <v>4501</v>
      </c>
      <c r="L29" s="53">
        <v>24296</v>
      </c>
      <c r="M29" s="53">
        <v>0</v>
      </c>
      <c r="N29" s="53">
        <v>0</v>
      </c>
      <c r="O29" s="53">
        <v>11530</v>
      </c>
      <c r="P29" s="53">
        <v>35752</v>
      </c>
      <c r="Q29" s="53">
        <v>47282</v>
      </c>
      <c r="R29" s="53">
        <v>10944</v>
      </c>
      <c r="S29" s="53">
        <v>28744</v>
      </c>
      <c r="T29" s="54">
        <v>16</v>
      </c>
      <c r="U29" s="53">
        <v>39704</v>
      </c>
      <c r="V29" s="53">
        <v>6481</v>
      </c>
      <c r="W29" s="53">
        <v>7259</v>
      </c>
      <c r="X29" s="53">
        <v>1078</v>
      </c>
      <c r="Y29" s="53">
        <v>1126</v>
      </c>
    </row>
    <row r="30" spans="1:25" x14ac:dyDescent="0.25">
      <c r="A30" s="51">
        <v>29</v>
      </c>
      <c r="B30" s="51" t="s">
        <v>159</v>
      </c>
      <c r="C30" s="52">
        <v>0</v>
      </c>
      <c r="D30" s="51">
        <v>0</v>
      </c>
      <c r="E30" s="53">
        <v>0</v>
      </c>
      <c r="F30" s="53">
        <v>0</v>
      </c>
      <c r="G30" s="53">
        <v>1245</v>
      </c>
      <c r="I30" s="53">
        <v>41</v>
      </c>
      <c r="J30" s="53">
        <v>386</v>
      </c>
      <c r="K30" s="53">
        <v>1526</v>
      </c>
      <c r="L30" s="53">
        <v>6914</v>
      </c>
      <c r="M30" s="53">
        <v>0</v>
      </c>
      <c r="N30" s="53">
        <v>0</v>
      </c>
      <c r="O30" s="53">
        <v>12089</v>
      </c>
      <c r="P30" s="53">
        <v>3980</v>
      </c>
      <c r="Q30" s="53">
        <v>16069</v>
      </c>
      <c r="R30" s="53">
        <v>1227</v>
      </c>
      <c r="S30" s="53">
        <v>7427</v>
      </c>
      <c r="T30" s="54"/>
      <c r="U30" s="53">
        <v>8654</v>
      </c>
      <c r="V30" s="53">
        <v>2634</v>
      </c>
      <c r="W30" s="53">
        <v>2060</v>
      </c>
      <c r="X30" s="53">
        <v>983</v>
      </c>
      <c r="Y30" s="53">
        <v>975</v>
      </c>
    </row>
    <row r="31" spans="1:25" x14ac:dyDescent="0.25">
      <c r="A31" s="51">
        <v>30</v>
      </c>
      <c r="B31" s="51" t="s">
        <v>193</v>
      </c>
      <c r="C31" s="52">
        <v>0</v>
      </c>
      <c r="D31" s="51">
        <v>0</v>
      </c>
      <c r="E31" s="53">
        <v>0</v>
      </c>
      <c r="F31" s="53">
        <v>0</v>
      </c>
      <c r="G31" s="53">
        <v>21168</v>
      </c>
      <c r="I31" s="53">
        <v>96</v>
      </c>
      <c r="J31" s="53">
        <v>1724</v>
      </c>
      <c r="K31" s="53">
        <v>5255</v>
      </c>
      <c r="L31" s="53">
        <v>46711</v>
      </c>
      <c r="M31" s="53">
        <v>5</v>
      </c>
      <c r="N31" s="53">
        <v>7581</v>
      </c>
      <c r="O31" s="53">
        <v>11950</v>
      </c>
      <c r="P31" s="53">
        <v>72609</v>
      </c>
      <c r="Q31" s="53">
        <v>84559</v>
      </c>
      <c r="R31" s="53">
        <v>3822</v>
      </c>
      <c r="S31" s="53">
        <v>64562</v>
      </c>
      <c r="T31" s="54"/>
      <c r="U31" s="53">
        <v>68384</v>
      </c>
      <c r="V31" s="53">
        <v>14661</v>
      </c>
      <c r="W31" s="53">
        <v>6520</v>
      </c>
      <c r="X31" s="53">
        <v>4707</v>
      </c>
      <c r="Y31" s="53">
        <v>5367</v>
      </c>
    </row>
    <row r="32" spans="1:25" x14ac:dyDescent="0.25">
      <c r="A32" s="51">
        <v>31</v>
      </c>
      <c r="B32" s="51" t="s">
        <v>161</v>
      </c>
      <c r="C32" s="52">
        <v>0</v>
      </c>
      <c r="D32" s="51">
        <v>0</v>
      </c>
      <c r="E32" s="53">
        <v>0</v>
      </c>
      <c r="F32" s="53">
        <v>0</v>
      </c>
      <c r="G32" s="53">
        <v>3246</v>
      </c>
      <c r="I32" s="53">
        <v>37</v>
      </c>
      <c r="J32" s="53">
        <v>482</v>
      </c>
      <c r="K32" s="53">
        <v>996</v>
      </c>
      <c r="L32" s="53">
        <v>9699</v>
      </c>
      <c r="M32" s="53">
        <v>5</v>
      </c>
      <c r="N32" s="53">
        <v>167</v>
      </c>
      <c r="O32" s="53">
        <v>2466</v>
      </c>
      <c r="P32" s="53">
        <v>13955</v>
      </c>
      <c r="Q32" s="53">
        <v>16421</v>
      </c>
      <c r="R32" s="53">
        <v>2594</v>
      </c>
      <c r="S32" s="53">
        <v>6224</v>
      </c>
      <c r="T32" s="54"/>
      <c r="U32" s="53">
        <v>8818</v>
      </c>
      <c r="V32" s="53">
        <v>3503</v>
      </c>
      <c r="W32" s="53">
        <v>2308</v>
      </c>
      <c r="X32" s="53">
        <v>995</v>
      </c>
      <c r="Y32" s="53">
        <v>1193</v>
      </c>
    </row>
    <row r="33" spans="1:25" x14ac:dyDescent="0.25">
      <c r="A33" s="51">
        <v>32</v>
      </c>
      <c r="B33" s="51" t="s">
        <v>162</v>
      </c>
      <c r="C33" s="52">
        <v>20</v>
      </c>
      <c r="D33" s="51">
        <v>11</v>
      </c>
      <c r="E33" s="53">
        <v>11</v>
      </c>
      <c r="F33" s="53">
        <v>12</v>
      </c>
      <c r="G33" s="53">
        <v>2370</v>
      </c>
      <c r="I33" s="53">
        <v>15</v>
      </c>
      <c r="J33" s="53">
        <v>403</v>
      </c>
      <c r="K33" s="53">
        <v>3060</v>
      </c>
      <c r="L33" s="53">
        <v>28108</v>
      </c>
      <c r="M33" s="53">
        <v>0</v>
      </c>
      <c r="N33" s="53">
        <v>0</v>
      </c>
      <c r="O33" s="53">
        <v>12512</v>
      </c>
      <c r="P33" s="53">
        <v>27498</v>
      </c>
      <c r="Q33" s="53">
        <v>40010</v>
      </c>
      <c r="R33" s="53">
        <v>2315</v>
      </c>
      <c r="S33" s="53">
        <v>29529</v>
      </c>
      <c r="T33" s="54">
        <v>1</v>
      </c>
      <c r="U33" s="53">
        <v>31845</v>
      </c>
      <c r="V33" s="53">
        <v>3219</v>
      </c>
      <c r="W33" s="53">
        <v>6615</v>
      </c>
      <c r="X33" s="53">
        <v>2168</v>
      </c>
      <c r="Y33" s="53">
        <v>2385</v>
      </c>
    </row>
    <row r="34" spans="1:25" x14ac:dyDescent="0.25">
      <c r="A34" s="124" t="s">
        <v>194</v>
      </c>
      <c r="B34" s="124"/>
      <c r="C34" s="56">
        <f>SUM(C2:C33)</f>
        <v>1148</v>
      </c>
      <c r="D34" s="57">
        <f>SUM(D2:D33)</f>
        <v>1082</v>
      </c>
      <c r="E34" s="57">
        <f>SUM(E2:E33)</f>
        <v>1167</v>
      </c>
      <c r="F34" s="57">
        <f t="shared" ref="F34:M34" si="0">SUM(F2:F33)</f>
        <v>1614</v>
      </c>
      <c r="G34" s="57">
        <f t="shared" si="0"/>
        <v>145611</v>
      </c>
      <c r="H34" s="57">
        <f t="shared" si="0"/>
        <v>0</v>
      </c>
      <c r="I34" s="57">
        <f t="shared" si="0"/>
        <v>2055</v>
      </c>
      <c r="J34" s="57">
        <f t="shared" si="0"/>
        <v>26874</v>
      </c>
      <c r="K34" s="57">
        <f t="shared" si="0"/>
        <v>132335</v>
      </c>
      <c r="L34" s="57">
        <f t="shared" si="0"/>
        <v>874550</v>
      </c>
      <c r="M34" s="57">
        <f t="shared" si="0"/>
        <v>695</v>
      </c>
      <c r="N34" s="57">
        <v>86005</v>
      </c>
      <c r="O34" s="57">
        <f t="shared" ref="O34" si="1">SUM(O2:O33)</f>
        <v>331096</v>
      </c>
      <c r="P34" s="57">
        <v>1244609</v>
      </c>
      <c r="Q34" s="57">
        <f t="shared" ref="Q34:Y34" si="2">SUM(Q2:Q33)</f>
        <v>1575705</v>
      </c>
      <c r="R34" s="57">
        <f t="shared" si="2"/>
        <v>190943</v>
      </c>
      <c r="S34" s="57">
        <f t="shared" si="2"/>
        <v>854580</v>
      </c>
      <c r="T34" s="56">
        <f t="shared" si="2"/>
        <v>24</v>
      </c>
      <c r="U34" s="57">
        <f t="shared" si="2"/>
        <v>1045547</v>
      </c>
      <c r="V34" s="57">
        <f t="shared" si="2"/>
        <v>207364</v>
      </c>
      <c r="W34" s="57">
        <f t="shared" si="2"/>
        <v>233949</v>
      </c>
      <c r="X34" s="57">
        <f t="shared" si="2"/>
        <v>60766</v>
      </c>
      <c r="Y34" s="57">
        <f t="shared" si="2"/>
        <v>66654</v>
      </c>
    </row>
    <row r="35" spans="1:25" s="28" customFormat="1" ht="70.5" customHeight="1" x14ac:dyDescent="0.25">
      <c r="A35" s="58"/>
      <c r="D35" s="59" t="s">
        <v>195</v>
      </c>
      <c r="E35" s="60"/>
      <c r="H35" s="61" t="s">
        <v>196</v>
      </c>
      <c r="R35" s="125" t="s">
        <v>197</v>
      </c>
      <c r="S35" s="125"/>
      <c r="T35" s="125"/>
      <c r="U35" s="125"/>
    </row>
    <row r="37" spans="1:25" x14ac:dyDescent="0.25">
      <c r="E37" s="62"/>
    </row>
    <row r="38" spans="1:25" x14ac:dyDescent="0.25">
      <c r="E38" s="62"/>
      <c r="T38" s="55">
        <f>SUM(S34:T34)</f>
        <v>854604</v>
      </c>
    </row>
    <row r="39" spans="1:25" x14ac:dyDescent="0.25">
      <c r="E39" s="62"/>
    </row>
  </sheetData>
  <mergeCells count="3">
    <mergeCell ref="A1:B1"/>
    <mergeCell ref="A34:B34"/>
    <mergeCell ref="R35:U3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Observaciones INEA</vt:lpstr>
      <vt:lpstr>Glosario de variables</vt:lpstr>
      <vt:lpstr>Seguimiento</vt:lpstr>
      <vt:lpstr>Asesores</vt:lpstr>
      <vt:lpstr>Estadística</vt:lpstr>
      <vt:lpstr>Asesores!Área_de_impresión</vt:lpstr>
      <vt:lpstr>Seguimiento!Área_de_impresión</vt:lpstr>
      <vt:lpstr>Seguimiento!Títulos_a_imprimir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 evaluacion1</dc:creator>
  <cp:lastModifiedBy>Araceli Godinez Suarez</cp:lastModifiedBy>
  <cp:lastPrinted>2017-10-13T22:22:17Z</cp:lastPrinted>
  <dcterms:created xsi:type="dcterms:W3CDTF">2017-04-19T23:38:34Z</dcterms:created>
  <dcterms:modified xsi:type="dcterms:W3CDTF">2020-07-24T18:16:56Z</dcterms:modified>
</cp:coreProperties>
</file>